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/>
  <bookViews>
    <workbookView xWindow="0" yWindow="0" windowWidth="28800" windowHeight="12225" activeTab="0"/>
  </bookViews>
  <sheets>
    <sheet name="Rekapitulace stavby" sheetId="1" r:id="rId1"/>
    <sheet name="01 - Vodovodní řad 1" sheetId="2" r:id="rId2"/>
    <sheet name="02 - Vodovodní řad 2" sheetId="3" r:id="rId3"/>
    <sheet name="004 - Vedlejší rozpočtové..." sheetId="4" r:id="rId4"/>
  </sheets>
  <definedNames>
    <definedName name="_xlnm._FilterDatabase" localSheetId="3" hidden="1">'004 - Vedlejší rozpočtové...'!$C$82:$K$90</definedName>
    <definedName name="_xlnm._FilterDatabase" localSheetId="1" hidden="1">'01 - Vodovodní řad 1'!$C$94:$K$234</definedName>
    <definedName name="_xlnm._FilterDatabase" localSheetId="2" hidden="1">'02 - Vodovodní řad 2'!$C$94:$K$256</definedName>
    <definedName name="_xlnm.Print_Area" localSheetId="3">'004 - Vedlejší rozpočtové...'!$C$4:$J$39,'004 - Vedlejší rozpočtové...'!$C$70:$K$90</definedName>
    <definedName name="_xlnm.Print_Area" localSheetId="1">'01 - Vodovodní řad 1'!$C$4:$J$41,'01 - Vodovodní řad 1'!$C$80:$K$234</definedName>
    <definedName name="_xlnm.Print_Area" localSheetId="2">'02 - Vodovodní řad 2'!$C$4:$J$41,'02 - Vodovodní řad 2'!$C$80:$K$256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'01 - Vodovodní řad 1'!$94:$94</definedName>
    <definedName name="_xlnm.Print_Titles" localSheetId="2">'02 - Vodovodní řad 2'!$94:$94</definedName>
    <definedName name="_xlnm.Print_Titles" localSheetId="3">'004 - Vedlejší rozpočtové...'!$82:$82</definedName>
  </definedNames>
  <calcPr calcId="181029"/>
</workbook>
</file>

<file path=xl/sharedStrings.xml><?xml version="1.0" encoding="utf-8"?>
<sst xmlns="http://schemas.openxmlformats.org/spreadsheetml/2006/main" count="4332" uniqueCount="691">
  <si>
    <t>Export Komplet</t>
  </si>
  <si>
    <t/>
  </si>
  <si>
    <t>2.0</t>
  </si>
  <si>
    <t>False</t>
  </si>
  <si>
    <t>{0b8968c0-9415-41f3-8cee-f6e121e91176}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</si>
  <si>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</si>
  <si>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</si>
  <si>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</si>
  <si>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</si>
  <si>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</si>
  <si>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</si>
  <si>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</si>
  <si>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</si>
  <si>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</si>
  <si>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</si>
  <si>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</si>
  <si>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Prodloužené vodovodu Zubří - ul.Čertoryje,ul.Pod Obecníkem a ul.Nad Točnou</t>
  </si>
  <si>
    <t>KSO:</t>
  </si>
  <si>
    <t>CC-CZ:</t>
  </si>
  <si>
    <t>Místo:</t>
  </si>
  <si>
    <t>Zubří</t>
  </si>
  <si>
    <t>Datum:</t>
  </si>
  <si>
    <t>29. 10. 2018</t>
  </si>
  <si>
    <t>Zadavatel:</t>
  </si>
  <si>
    <t>IČ:</t>
  </si>
  <si>
    <t>Město Zubří</t>
  </si>
  <si>
    <t>DIČ:</t>
  </si>
  <si>
    <t>Uchazeč:</t>
  </si>
  <si>
    <t>Vyplň údaj</t>
  </si>
  <si>
    <t>Projektant:</t>
  </si>
  <si>
    <t>Ing.Romana Kašparová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</si>
  <si>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</si>
  <si>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</si>
  <si>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</si>
  <si>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</si>
  <si>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</si>
  <si>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</si>
  <si>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</si>
  <si>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</si>
  <si>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</si>
  <si>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</si>
  <si>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</si>
  <si>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</si>
  <si>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</si>
  <si>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</si>
  <si>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</si>
  <si>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</si>
  <si>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</si>
  <si>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</si>
  <si>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</si>
  <si>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</si>
  <si>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</si>
  <si>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</si>
  <si>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</si>
  <si>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</si>
  <si>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</si>
  <si>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</si>
  <si>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</si>
  <si>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</si>
  <si>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</si>
  <si>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</si>
  <si>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</si>
  <si>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</si>
  <si>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</si>
  <si>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</si>
  <si>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</si>
  <si>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</si>
  <si>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</si>
  <si>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</si>
  <si>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</si>
  <si>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</si>
  <si>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</si>
  <si>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</si>
  <si>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001</t>
  </si>
  <si>
    <t>IO 01 Prodloužení vodovodu</t>
  </si>
  <si>
    <t>STA</t>
  </si>
  <si>
    <t>1</t>
  </si>
  <si>
    <t>{df6a28af-cca1-464b-8343-22b5ba598728}</t>
  </si>
  <si>
    <t>2</t>
  </si>
  <si>
    <t>/</t>
  </si>
  <si>
    <t>01</t>
  </si>
  <si>
    <t>Vodovodní řad 1</t>
  </si>
  <si>
    <t>Soupis</t>
  </si>
  <si>
    <t>{23c85b3b-a264-4076-bd96-a311f3e679b5}</t>
  </si>
  <si>
    <t>02</t>
  </si>
  <si>
    <t>Vodovodní řad 2</t>
  </si>
  <si>
    <t>{2ed649da-b0c2-48f4-b615-84efba7cba38}</t>
  </si>
  <si>
    <t>004</t>
  </si>
  <si>
    <t>Vedlejší rozpočtové náklady</t>
  </si>
  <si>
    <t>{d2fd883b-0444-4501-9b90-7e5f2acb15a7}</t>
  </si>
  <si>
    <t>k</t>
  </si>
  <si>
    <t>255,656</t>
  </si>
  <si>
    <t>k1</t>
  </si>
  <si>
    <t>KRYCÍ LIST SOUPISU PRACÍ</t>
  </si>
  <si>
    <t>r</t>
  </si>
  <si>
    <t>234,553</t>
  </si>
  <si>
    <t>s2</t>
  </si>
  <si>
    <t>3,825</t>
  </si>
  <si>
    <t>s</t>
  </si>
  <si>
    <t>o</t>
  </si>
  <si>
    <t>238,378</t>
  </si>
  <si>
    <t>Objekt:</t>
  </si>
  <si>
    <t>001 - IO 01 Prodloužení vodovodu</t>
  </si>
  <si>
    <t>Soupis:</t>
  </si>
  <si>
    <t>01 - Vodovodní řad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</si>
  <si>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</si>
  <si>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</si>
  <si>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</si>
  <si>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</si>
  <si>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</si>
  <si>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</si>
  <si>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</si>
  <si>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</si>
  <si>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</si>
  <si>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</si>
  <si>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</si>
  <si>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</si>
  <si>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</si>
  <si>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</si>
  <si>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</si>
  <si>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</si>
  <si>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</si>
  <si>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</si>
  <si>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</si>
  <si>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</si>
  <si>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</si>
  <si>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</si>
  <si>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</si>
  <si>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</si>
  <si>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</si>
  <si>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</si>
  <si>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</si>
  <si>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</si>
  <si>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</si>
  <si>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</si>
  <si>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</si>
  <si>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</si>
  <si>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</si>
  <si>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</si>
  <si>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200 mm strojně pl přes 200 m2</t>
  </si>
  <si>
    <t>m2</t>
  </si>
  <si>
    <t>CS ÚRS 2018 01</t>
  </si>
  <si>
    <t>4</t>
  </si>
  <si>
    <t>-1621645124</t>
  </si>
  <si>
    <t>VV</t>
  </si>
  <si>
    <t>113107243</t>
  </si>
  <si>
    <t>Odstranění podkladu živičného tl 150 mm strojně pl přes 200 m2</t>
  </si>
  <si>
    <t>-2094165082</t>
  </si>
  <si>
    <t>řad 1</t>
  </si>
  <si>
    <t>0,8*319,57</t>
  </si>
  <si>
    <t>Mezisoučet</t>
  </si>
  <si>
    <t>3</t>
  </si>
  <si>
    <t>Součet</t>
  </si>
  <si>
    <t>119001411</t>
  </si>
  <si>
    <t>Dočasné zajištění potrubí betonového, ŽB nebo kameninového DN do 200</t>
  </si>
  <si>
    <t>m</t>
  </si>
  <si>
    <t>-958553938</t>
  </si>
  <si>
    <t>6</t>
  </si>
  <si>
    <t>119003131</t>
  </si>
  <si>
    <t>Výstražná páska pro zabezpečení výkopu zřízení</t>
  </si>
  <si>
    <t>1883098484</t>
  </si>
  <si>
    <t>7</t>
  </si>
  <si>
    <t>119003132</t>
  </si>
  <si>
    <t>Výstražná páska pro zabezpečení výkopu odstranění</t>
  </si>
  <si>
    <t>-3901043</t>
  </si>
  <si>
    <t>9</t>
  </si>
  <si>
    <t>132201202</t>
  </si>
  <si>
    <t>Hloubení rýh š do 2000 mm v hornině tř. 3 objemu do 1000 m3</t>
  </si>
  <si>
    <t>m3</t>
  </si>
  <si>
    <t>CS ÚRS 2018 02</t>
  </si>
  <si>
    <t>-924295833</t>
  </si>
  <si>
    <t>0,8*1,3*311,57</t>
  </si>
  <si>
    <t>-k*0,35</t>
  </si>
  <si>
    <t>r*0,6</t>
  </si>
  <si>
    <t>10</t>
  </si>
  <si>
    <t>132201209</t>
  </si>
  <si>
    <t>Příplatek za lepivost k hloubení rýh š do 2000 mm v hornině tř. 3</t>
  </si>
  <si>
    <t>-906093064</t>
  </si>
  <si>
    <t>r*0,6*0,3</t>
  </si>
  <si>
    <t>11</t>
  </si>
  <si>
    <t>132301202</t>
  </si>
  <si>
    <t>Hloubení rýh š do 2000 mm v hornině tř. 4 objemu do 1000 m3</t>
  </si>
  <si>
    <t>797190057</t>
  </si>
  <si>
    <t>r*0,4</t>
  </si>
  <si>
    <t>12</t>
  </si>
  <si>
    <t>132301209</t>
  </si>
  <si>
    <t>Příplatek za lepivost k hloubení rýh š do 2000 mm v hornině tř. 4</t>
  </si>
  <si>
    <t>-1995021662</t>
  </si>
  <si>
    <t>r*0,4*0,3</t>
  </si>
  <si>
    <t>13</t>
  </si>
  <si>
    <t>133201101</t>
  </si>
  <si>
    <t>Hloubení šachet v hornině tř. 3 objemu do 100 m3</t>
  </si>
  <si>
    <t>2093617201</t>
  </si>
  <si>
    <t>hydranty</t>
  </si>
  <si>
    <t>1,5*1,5*1,7</t>
  </si>
  <si>
    <t>s*0,6</t>
  </si>
  <si>
    <t>14</t>
  </si>
  <si>
    <t>133201109</t>
  </si>
  <si>
    <t>Příplatek za lepivost u hloubení šachet v hornině tř. 3</t>
  </si>
  <si>
    <t>1380950037</t>
  </si>
  <si>
    <t>s*0,6*0,3</t>
  </si>
  <si>
    <t>133301101</t>
  </si>
  <si>
    <t>Hloubení šachet v hornině tř. 4 objemu do 100 m3</t>
  </si>
  <si>
    <t>-1034875851</t>
  </si>
  <si>
    <t>s*0,4</t>
  </si>
  <si>
    <t>16</t>
  </si>
  <si>
    <t>133301109</t>
  </si>
  <si>
    <t>Příplatek za lepivost u hloubení šachet v hornině tř. 4</t>
  </si>
  <si>
    <t>-1616257914</t>
  </si>
  <si>
    <t>s*0,4*0,3</t>
  </si>
  <si>
    <t>23</t>
  </si>
  <si>
    <t>151101101</t>
  </si>
  <si>
    <t>Zřízení příložného pažení a rozepření stěn rýh hl do 2 m</t>
  </si>
  <si>
    <t>-542360653</t>
  </si>
  <si>
    <t>1,3*311,57*2</t>
  </si>
  <si>
    <t>24</t>
  </si>
  <si>
    <t>151101111</t>
  </si>
  <si>
    <t>Odstranění příložného pažení a rozepření stěn rýh hl do 2 m</t>
  </si>
  <si>
    <t>-1242638555</t>
  </si>
  <si>
    <t>25</t>
  </si>
  <si>
    <t>151101201</t>
  </si>
  <si>
    <t>Zřízení příložného pažení stěn výkopu hl do 4 m</t>
  </si>
  <si>
    <t>-940376869</t>
  </si>
  <si>
    <t>1,5*4*1,7</t>
  </si>
  <si>
    <t>26</t>
  </si>
  <si>
    <t>151101211</t>
  </si>
  <si>
    <t>Odstranění příložného pažení stěn hl do 4 m</t>
  </si>
  <si>
    <t>-877222</t>
  </si>
  <si>
    <t>27</t>
  </si>
  <si>
    <t>161101101</t>
  </si>
  <si>
    <t>Svislé přemístění výkopku z horniny tř. 1 až 4 hl výkopu do 2,5 m</t>
  </si>
  <si>
    <t>839850759</t>
  </si>
  <si>
    <t>r*0,55+s</t>
  </si>
  <si>
    <t>28</t>
  </si>
  <si>
    <t>162701105</t>
  </si>
  <si>
    <t>Vodorovné přemístění do 10000 m výkopku/sypaniny z horniny tř. 1 až 4</t>
  </si>
  <si>
    <t>1425992957</t>
  </si>
  <si>
    <t>odvoz vytlačené zeminy</t>
  </si>
  <si>
    <t>r+s</t>
  </si>
  <si>
    <t>29</t>
  </si>
  <si>
    <t>171201201</t>
  </si>
  <si>
    <t>Uložení sypaniny na skládky</t>
  </si>
  <si>
    <t>-1025940405</t>
  </si>
  <si>
    <t>30</t>
  </si>
  <si>
    <t>171201211</t>
  </si>
  <si>
    <t>Poplatek za uložení stavebního odpadu - zeminy a kameniva na skládce</t>
  </si>
  <si>
    <t>t</t>
  </si>
  <si>
    <t>1969535111</t>
  </si>
  <si>
    <t>o*1,67</t>
  </si>
  <si>
    <t>31</t>
  </si>
  <si>
    <t>174101101</t>
  </si>
  <si>
    <t>Zásyp jam, šachet rýh nebo kolem objektů sypaninou se zhutněním</t>
  </si>
  <si>
    <t>328161858</t>
  </si>
  <si>
    <t>zásyp v komunikaci</t>
  </si>
  <si>
    <t>0,8*(1,3-0,35-0,4-0,1)*311,57</t>
  </si>
  <si>
    <t>p3</t>
  </si>
  <si>
    <t>32</t>
  </si>
  <si>
    <t>M</t>
  </si>
  <si>
    <t>58331201</t>
  </si>
  <si>
    <t>štěrkopísek netříděný</t>
  </si>
  <si>
    <t>8</t>
  </si>
  <si>
    <t>272075640</t>
  </si>
  <si>
    <t>34</t>
  </si>
  <si>
    <t>175151101</t>
  </si>
  <si>
    <t>Obsypání potrubí strojně sypaninou bez prohození, uloženou do 3 m</t>
  </si>
  <si>
    <t>-530125307</t>
  </si>
  <si>
    <t>p1</t>
  </si>
  <si>
    <t>0,8*0,4*313</t>
  </si>
  <si>
    <t>35</t>
  </si>
  <si>
    <t>58337331</t>
  </si>
  <si>
    <t>štěrkopísek frakce 0/20</t>
  </si>
  <si>
    <t>780957708</t>
  </si>
  <si>
    <t>100,16*2 'Přepočtené koeficientem množství</t>
  </si>
  <si>
    <t>Vodorovné konstrukce</t>
  </si>
  <si>
    <t>42</t>
  </si>
  <si>
    <t>451572111</t>
  </si>
  <si>
    <t>Lože pod potrubí otevřený výkop z kameniva drobného těženého</t>
  </si>
  <si>
    <t>1339874137</t>
  </si>
  <si>
    <t>p2</t>
  </si>
  <si>
    <t>0,8*0,1*313</t>
  </si>
  <si>
    <t>43</t>
  </si>
  <si>
    <t>452313131</t>
  </si>
  <si>
    <t>Podkladní bloky z betonu prostého tř. C 12/15 otevřený výkop</t>
  </si>
  <si>
    <t>1272922311</t>
  </si>
  <si>
    <t>0,3*0,4*0,3*3</t>
  </si>
  <si>
    <t>44</t>
  </si>
  <si>
    <t>452353101</t>
  </si>
  <si>
    <t>Bednění podkladních bloků otevřený výkop</t>
  </si>
  <si>
    <t>1829492739</t>
  </si>
  <si>
    <t>(0,3+0,4)*2*0,3*3</t>
  </si>
  <si>
    <t>5</t>
  </si>
  <si>
    <t>Komunikace pozemní</t>
  </si>
  <si>
    <t>45</t>
  </si>
  <si>
    <t>564861111</t>
  </si>
  <si>
    <t>Podklad ze štěrkodrtě ŠD tl 200 mm</t>
  </si>
  <si>
    <t>582981279</t>
  </si>
  <si>
    <t>46</t>
  </si>
  <si>
    <t>565175111</t>
  </si>
  <si>
    <t>Asfaltový beton vrstva podkladní ACP 16 (obalované kamenivo OKS) tl 100 mm š do 3 m</t>
  </si>
  <si>
    <t>-219489004</t>
  </si>
  <si>
    <t>47</t>
  </si>
  <si>
    <t>573231111</t>
  </si>
  <si>
    <t>Postřik živičný spojovací ze silniční emulze v množství 0,70 kg/m2</t>
  </si>
  <si>
    <t>-1168800988</t>
  </si>
  <si>
    <t>48</t>
  </si>
  <si>
    <t>577144111</t>
  </si>
  <si>
    <t>Asfaltový beton vrstva obrusná ACO 11 (ABS) tř. I tl 50 mm š do 3 m z nemodifikovaného asfaltu</t>
  </si>
  <si>
    <t>-191660070</t>
  </si>
  <si>
    <t>49</t>
  </si>
  <si>
    <t>599141111</t>
  </si>
  <si>
    <t>Vyplnění spár mezi silničními dílci živičnou zálivkou</t>
  </si>
  <si>
    <t>-1519104852</t>
  </si>
  <si>
    <t>Trubní vedení</t>
  </si>
  <si>
    <t>50</t>
  </si>
  <si>
    <t>852242122</t>
  </si>
  <si>
    <t>Montáž potrubí z trub litinových tlakových přírubových délky do 1 m otevřený výkop DN 80</t>
  </si>
  <si>
    <t>kus</t>
  </si>
  <si>
    <t>-1737352828</t>
  </si>
  <si>
    <t>51</t>
  </si>
  <si>
    <t>55253087</t>
  </si>
  <si>
    <t>trouba přírubová litinová vodovodní  PN 10/16 DN 80 dl 200mm</t>
  </si>
  <si>
    <t>1548449903</t>
  </si>
  <si>
    <t>52</t>
  </si>
  <si>
    <t>857242122</t>
  </si>
  <si>
    <t>Montáž litinových tvarovek jednoosých přírubových otevřený výkop DN 80</t>
  </si>
  <si>
    <t>-1862371499</t>
  </si>
  <si>
    <t>53</t>
  </si>
  <si>
    <t>55250642</t>
  </si>
  <si>
    <t>koleno přírubové s patkou PP litinové DN 80</t>
  </si>
  <si>
    <t>-784596629</t>
  </si>
  <si>
    <t>54</t>
  </si>
  <si>
    <t>857244122</t>
  </si>
  <si>
    <t>Montáž litinových tvarovek odbočných přírubových otevřený výkop DN 80</t>
  </si>
  <si>
    <t>-1853481551</t>
  </si>
  <si>
    <t>55</t>
  </si>
  <si>
    <t>55253510</t>
  </si>
  <si>
    <t>tvarovka přírubová litinová vodovodní s přírubovou odbočkou PN 10/40 T-kus DN 80/80</t>
  </si>
  <si>
    <t>-285126435</t>
  </si>
  <si>
    <t>56</t>
  </si>
  <si>
    <t>871241211</t>
  </si>
  <si>
    <t>Montáž potrubí z PE100 SDR 11 otevřený výkop svařovaných elektrotvarovkou D 90 x 8,2 mm</t>
  </si>
  <si>
    <t>397102135</t>
  </si>
  <si>
    <t>57</t>
  </si>
  <si>
    <t>28613115</t>
  </si>
  <si>
    <t>potrubí vodovodní PE100 PN16 SDR11 6m 12m 100m 90x8,2mm</t>
  </si>
  <si>
    <t>1703966212</t>
  </si>
  <si>
    <t>58</t>
  </si>
  <si>
    <t>877241101</t>
  </si>
  <si>
    <t>Montáž elektrospojek na vodovodním potrubí z PE trub d 90</t>
  </si>
  <si>
    <t>909654914</t>
  </si>
  <si>
    <t>3*2</t>
  </si>
  <si>
    <t>59</t>
  </si>
  <si>
    <t>FF485527W</t>
  </si>
  <si>
    <t>Lemový nákružek PE100 SDR11 90</t>
  </si>
  <si>
    <t>ks</t>
  </si>
  <si>
    <t>-2139412034</t>
  </si>
  <si>
    <t>60</t>
  </si>
  <si>
    <t>FF700213W</t>
  </si>
  <si>
    <t>Příruba PP/ocel PN10/16 90 DN80</t>
  </si>
  <si>
    <t>366606132</t>
  </si>
  <si>
    <t>61</t>
  </si>
  <si>
    <t>877241110</t>
  </si>
  <si>
    <t>Montáž elektrokolen 45° na vodovodním potrubí z PE trub d 90</t>
  </si>
  <si>
    <t>-922575205</t>
  </si>
  <si>
    <t>64</t>
  </si>
  <si>
    <t>FF485062W</t>
  </si>
  <si>
    <t>Koleno 15° PE100 SDR11 90</t>
  </si>
  <si>
    <t>-290801397</t>
  </si>
  <si>
    <t>65</t>
  </si>
  <si>
    <t>877241113</t>
  </si>
  <si>
    <t>Montáž elektro T-kusů na vodovodním potrubí z PE trub d 90</t>
  </si>
  <si>
    <t>-1411252354</t>
  </si>
  <si>
    <t>66</t>
  </si>
  <si>
    <t>28614960</t>
  </si>
  <si>
    <t>elektrotvarovka T-kus rovnoramenný, PE 100, PN 16, d 90</t>
  </si>
  <si>
    <t>1032099800</t>
  </si>
  <si>
    <t>67</t>
  </si>
  <si>
    <t>891241112</t>
  </si>
  <si>
    <t>Montáž vodovodních šoupátek otevřený výkop DN 80</t>
  </si>
  <si>
    <t>-1804206449</t>
  </si>
  <si>
    <t>68</t>
  </si>
  <si>
    <t>42224397</t>
  </si>
  <si>
    <t>šoupátko vodovodní ze ŠL uzavírací víkové (S24 118 610) DN 80x210mm</t>
  </si>
  <si>
    <t>1498906356</t>
  </si>
  <si>
    <t>69</t>
  </si>
  <si>
    <t>42224397.VAG</t>
  </si>
  <si>
    <t>šoupátko EKO ze ŠL uzavírací víkové S24 118 610 DN80x210 mm</t>
  </si>
  <si>
    <t>1210620005</t>
  </si>
  <si>
    <t>70</t>
  </si>
  <si>
    <t>42291073</t>
  </si>
  <si>
    <t>souprava zemní pro šoupátka DN 65-80mm Rd 1,5 m</t>
  </si>
  <si>
    <t>-485564985</t>
  </si>
  <si>
    <t>71</t>
  </si>
  <si>
    <t>891247111</t>
  </si>
  <si>
    <t>Montáž hydrantů podzemních DN 80</t>
  </si>
  <si>
    <t>-1771306707</t>
  </si>
  <si>
    <t>72</t>
  </si>
  <si>
    <t>42273591</t>
  </si>
  <si>
    <t>hydrant podzemní DN80 PN16 jednoduchý uzávěr, krycí výška 1500 mm</t>
  </si>
  <si>
    <t>-444542728</t>
  </si>
  <si>
    <t>73</t>
  </si>
  <si>
    <t>892241111</t>
  </si>
  <si>
    <t>Tlaková zkouška vodou potrubí do 80</t>
  </si>
  <si>
    <t>-1737014036</t>
  </si>
  <si>
    <t>74</t>
  </si>
  <si>
    <t>892273122</t>
  </si>
  <si>
    <t>Proplach a dezinfekce vodovodního potrubí DN od 80 do 125</t>
  </si>
  <si>
    <t>-1934587324</t>
  </si>
  <si>
    <t>75</t>
  </si>
  <si>
    <t>892372111</t>
  </si>
  <si>
    <t>Zabezpečení konců potrubí DN do 300 při tlakových zkouškách vodou</t>
  </si>
  <si>
    <t>-256851242</t>
  </si>
  <si>
    <t>76</t>
  </si>
  <si>
    <t>899401112</t>
  </si>
  <si>
    <t>Osazení poklopů litinových šoupátkových</t>
  </si>
  <si>
    <t>1577185347</t>
  </si>
  <si>
    <t>77</t>
  </si>
  <si>
    <t>42291352</t>
  </si>
  <si>
    <t>poklop litinový šoupátkový pro zemní soupravy osazení do terénu a do vozovky</t>
  </si>
  <si>
    <t>-1913135351</t>
  </si>
  <si>
    <t>78</t>
  </si>
  <si>
    <t>42291000</t>
  </si>
  <si>
    <t>klíč ke kanálovým šoupátkům T-klíč</t>
  </si>
  <si>
    <t>1331156837</t>
  </si>
  <si>
    <t>79</t>
  </si>
  <si>
    <t>56230636.1</t>
  </si>
  <si>
    <t>deska podkladová uličního poklopu šoupatového</t>
  </si>
  <si>
    <t>1225696135</t>
  </si>
  <si>
    <t>80</t>
  </si>
  <si>
    <t>899401113</t>
  </si>
  <si>
    <t>Osazení poklopů litinových hydrantových</t>
  </si>
  <si>
    <t>-1368178796</t>
  </si>
  <si>
    <t>81</t>
  </si>
  <si>
    <t>42291452</t>
  </si>
  <si>
    <t>poklop litinový - hydrantový DN 80</t>
  </si>
  <si>
    <t>-2088969345</t>
  </si>
  <si>
    <t>82</t>
  </si>
  <si>
    <t>342000000000</t>
  </si>
  <si>
    <t>KLÍČ UZAVÍRACÍ K HYDRANTŮM 50-500</t>
  </si>
  <si>
    <t>KS</t>
  </si>
  <si>
    <t>471274753</t>
  </si>
  <si>
    <t>83</t>
  </si>
  <si>
    <t>56230638.1</t>
  </si>
  <si>
    <t>deska podkladová uličního poklopu  hydrantového</t>
  </si>
  <si>
    <t>-1339136811</t>
  </si>
  <si>
    <t>84</t>
  </si>
  <si>
    <t>899713111</t>
  </si>
  <si>
    <t>Orientační tabulky na sloupku betonovém nebo ocelovém</t>
  </si>
  <si>
    <t>-469893888</t>
  </si>
  <si>
    <t>85</t>
  </si>
  <si>
    <t>40445225</t>
  </si>
  <si>
    <t>sloupek Zn pro dopravní značku D 60mm v 350mm</t>
  </si>
  <si>
    <t>364894824</t>
  </si>
  <si>
    <t>86</t>
  </si>
  <si>
    <t>40445240</t>
  </si>
  <si>
    <t>patka hliníková pro sloupek D 60 mm</t>
  </si>
  <si>
    <t>-615942041</t>
  </si>
  <si>
    <t>87</t>
  </si>
  <si>
    <t>40445256</t>
  </si>
  <si>
    <t>svorka upínací na sloupek dopravní značky D 60mm</t>
  </si>
  <si>
    <t>-1129410069</t>
  </si>
  <si>
    <t>88</t>
  </si>
  <si>
    <t>40445253</t>
  </si>
  <si>
    <t>víčko plastové na sloupek D 60mm</t>
  </si>
  <si>
    <t>622059509</t>
  </si>
  <si>
    <t>89</t>
  </si>
  <si>
    <t>899721111</t>
  </si>
  <si>
    <t>Signalizační vodič DN do 150 mm na potrubí PVC</t>
  </si>
  <si>
    <t>-755224612</t>
  </si>
  <si>
    <t>90</t>
  </si>
  <si>
    <t>899722112</t>
  </si>
  <si>
    <t>Krytí potrubí z plastů výstražnou fólií z PVC 25 cm</t>
  </si>
  <si>
    <t>2001782492</t>
  </si>
  <si>
    <t>Ostatní konstrukce a práce, bourání</t>
  </si>
  <si>
    <t>91</t>
  </si>
  <si>
    <t>919735113</t>
  </si>
  <si>
    <t>Řezání stávajícího živičného krytu hl do 150 mm</t>
  </si>
  <si>
    <t>1482591962</t>
  </si>
  <si>
    <t>k1/0,8*2</t>
  </si>
  <si>
    <t>997</t>
  </si>
  <si>
    <t>Přesun sutě</t>
  </si>
  <si>
    <t>92</t>
  </si>
  <si>
    <t>997221551</t>
  </si>
  <si>
    <t>Vodorovná doprava suti ze sypkých materiálů do 1 km</t>
  </si>
  <si>
    <t>71171644</t>
  </si>
  <si>
    <t>93</t>
  </si>
  <si>
    <t>997221559</t>
  </si>
  <si>
    <t>Příplatek ZKD 1 km u vodorovné dopravy suti ze sypkých materiálů</t>
  </si>
  <si>
    <t>-1480710808</t>
  </si>
  <si>
    <t>154,928*19 'Přepočtené koeficientem množství</t>
  </si>
  <si>
    <t>94</t>
  </si>
  <si>
    <t>997221611</t>
  </si>
  <si>
    <t>Nakládání suti na dopravní prostředky pro vodorovnou dopravu</t>
  </si>
  <si>
    <t>173672436</t>
  </si>
  <si>
    <t>95</t>
  </si>
  <si>
    <t>997221845</t>
  </si>
  <si>
    <t>Poplatek za uložení na skládce (skládkovné) odpadu asfaltového bez dehtu kód odpadu 170 302</t>
  </si>
  <si>
    <t>721838258</t>
  </si>
  <si>
    <t>96</t>
  </si>
  <si>
    <t>997221855</t>
  </si>
  <si>
    <t>Poplatek za uložení na skládce (skládkovné) zeminy a kameniva kód odpadu 170 504</t>
  </si>
  <si>
    <t>79643464</t>
  </si>
  <si>
    <t>154,928-80,787</t>
  </si>
  <si>
    <t>998</t>
  </si>
  <si>
    <t>Přesun hmot</t>
  </si>
  <si>
    <t>97</t>
  </si>
  <si>
    <t>998276101</t>
  </si>
  <si>
    <t>Přesun hmot pro trubní vedení z trub z plastických hmot otevřený výkop</t>
  </si>
  <si>
    <t>914095322</t>
  </si>
  <si>
    <t>VRN</t>
  </si>
  <si>
    <t>VRN1</t>
  </si>
  <si>
    <t>Průzkumné, geodetické a projektové práce</t>
  </si>
  <si>
    <t>98</t>
  </si>
  <si>
    <t>012103000</t>
  </si>
  <si>
    <t>Geodetické práce před výstavbou</t>
  </si>
  <si>
    <t>Kč</t>
  </si>
  <si>
    <t>1024</t>
  </si>
  <si>
    <t>392902148</t>
  </si>
  <si>
    <t>99</t>
  </si>
  <si>
    <t>012303000</t>
  </si>
  <si>
    <t>Geodetické práce po výstavbě</t>
  </si>
  <si>
    <t>422320948</t>
  </si>
  <si>
    <t>216,24</t>
  </si>
  <si>
    <t>or</t>
  </si>
  <si>
    <t>286,717</t>
  </si>
  <si>
    <t>z</t>
  </si>
  <si>
    <t>48,209</t>
  </si>
  <si>
    <t>242,333</t>
  </si>
  <si>
    <t>101,133</t>
  </si>
  <si>
    <t>02 - Vodovodní řad 2</t>
  </si>
  <si>
    <t>112,96</t>
  </si>
  <si>
    <t>28,24</t>
  </si>
  <si>
    <t>1954445155</t>
  </si>
  <si>
    <t>-1275049903</t>
  </si>
  <si>
    <t>řad 2</t>
  </si>
  <si>
    <t>0,8*(260,3+10,0)</t>
  </si>
  <si>
    <t>-1107191074</t>
  </si>
  <si>
    <t>-1196815106</t>
  </si>
  <si>
    <t>-1674586599</t>
  </si>
  <si>
    <t>121101101</t>
  </si>
  <si>
    <t>Sejmutí ornice s přemístěním na vzdálenost do 50 m</t>
  </si>
  <si>
    <t>446671203</t>
  </si>
  <si>
    <t>80*2,0*0,15</t>
  </si>
  <si>
    <t>-105084675</t>
  </si>
  <si>
    <t>0,8*1,3*(352,27-30,0)</t>
  </si>
  <si>
    <t>0,8*(1,3+0,97)*0,5*30,0</t>
  </si>
  <si>
    <t>245262440</t>
  </si>
  <si>
    <t>1377378762</t>
  </si>
  <si>
    <t>670346398</t>
  </si>
  <si>
    <t>1325246446</t>
  </si>
  <si>
    <t>-1586311469</t>
  </si>
  <si>
    <t>1323994799</t>
  </si>
  <si>
    <t>-1737367353</t>
  </si>
  <si>
    <t>379903586</t>
  </si>
  <si>
    <t>1,3*(352,27-30,0)*2</t>
  </si>
  <si>
    <t>(1,3+0,97)*0,5*30,0*2</t>
  </si>
  <si>
    <t>-1024040153</t>
  </si>
  <si>
    <t>17</t>
  </si>
  <si>
    <t>1990342112</t>
  </si>
  <si>
    <t>18</t>
  </si>
  <si>
    <t>-527982664</t>
  </si>
  <si>
    <t>19</t>
  </si>
  <si>
    <t>1307993210</t>
  </si>
  <si>
    <t>20</t>
  </si>
  <si>
    <t>-227632677</t>
  </si>
  <si>
    <t>r+s-z</t>
  </si>
  <si>
    <t>980035549</t>
  </si>
  <si>
    <t>22</t>
  </si>
  <si>
    <t>-992261898</t>
  </si>
  <si>
    <t>1321173913</t>
  </si>
  <si>
    <t>0,8*(1,3-0,35-0,4-0,1)*(260,3+10,0)</t>
  </si>
  <si>
    <t>-1129506015</t>
  </si>
  <si>
    <t>-171946259</t>
  </si>
  <si>
    <t xml:space="preserve"> v zeleném</t>
  </si>
  <si>
    <t>r+s2</t>
  </si>
  <si>
    <t>-p1-p2-p3</t>
  </si>
  <si>
    <t>593997488</t>
  </si>
  <si>
    <t>0,8*0,4*353</t>
  </si>
  <si>
    <t>-1380304081</t>
  </si>
  <si>
    <t>112,96*2 'Přepočtené koeficientem množství</t>
  </si>
  <si>
    <t>181301102</t>
  </si>
  <si>
    <t>Rozprostření ornice tl vrstvy do 150 mm pl do 500 m2 v rovině nebo ve svahu do 1:5</t>
  </si>
  <si>
    <t>-1775131700</t>
  </si>
  <si>
    <t>or/0,15</t>
  </si>
  <si>
    <t>181411131</t>
  </si>
  <si>
    <t>Založení parkového trávníku výsevem plochy do 1000 m2 v rovině a ve svahu do 1:5</t>
  </si>
  <si>
    <t>1028069604</t>
  </si>
  <si>
    <t>00572410</t>
  </si>
  <si>
    <t>osivo směs travní parková</t>
  </si>
  <si>
    <t>kg</t>
  </si>
  <si>
    <t>743983783</t>
  </si>
  <si>
    <t>160*0,03*1,015</t>
  </si>
  <si>
    <t>181951102</t>
  </si>
  <si>
    <t>Úprava pláně v hornině tř. 1 až 4 se zhutněním</t>
  </si>
  <si>
    <t>712834269</t>
  </si>
  <si>
    <t>183403153</t>
  </si>
  <si>
    <t>Obdělání půdy hrabáním v rovině a svahu do 1:5</t>
  </si>
  <si>
    <t>-1876995287</t>
  </si>
  <si>
    <t>33</t>
  </si>
  <si>
    <t>183403161</t>
  </si>
  <si>
    <t>Obdělání půdy válením v rovině a svahu do 1:5</t>
  </si>
  <si>
    <t>-1635367962</t>
  </si>
  <si>
    <t>1354918093</t>
  </si>
  <si>
    <t>0,8*0,1*353</t>
  </si>
  <si>
    <t>1752501587</t>
  </si>
  <si>
    <t>36</t>
  </si>
  <si>
    <t>599896933</t>
  </si>
  <si>
    <t>37</t>
  </si>
  <si>
    <t>-1826195384</t>
  </si>
  <si>
    <t>38</t>
  </si>
  <si>
    <t>635142560</t>
  </si>
  <si>
    <t>39</t>
  </si>
  <si>
    <t>-1208520861</t>
  </si>
  <si>
    <t>40</t>
  </si>
  <si>
    <t>908457717</t>
  </si>
  <si>
    <t>41</t>
  </si>
  <si>
    <t>-1888582381</t>
  </si>
  <si>
    <t>235256993</t>
  </si>
  <si>
    <t>-897762126</t>
  </si>
  <si>
    <t>766021150</t>
  </si>
  <si>
    <t>-594247197</t>
  </si>
  <si>
    <t>310198369</t>
  </si>
  <si>
    <t>2121288081</t>
  </si>
  <si>
    <t>-479832056</t>
  </si>
  <si>
    <t>-627508844</t>
  </si>
  <si>
    <t>177043270</t>
  </si>
  <si>
    <t>-1731165114</t>
  </si>
  <si>
    <t>-393412114</t>
  </si>
  <si>
    <t>-1107075144</t>
  </si>
  <si>
    <t>2+2</t>
  </si>
  <si>
    <t>FF585020W</t>
  </si>
  <si>
    <t>Koleno 30° PE100 SDR11 90</t>
  </si>
  <si>
    <t>1001227301</t>
  </si>
  <si>
    <t>2088594771</t>
  </si>
  <si>
    <t>-1305210575</t>
  </si>
  <si>
    <t>-326608407</t>
  </si>
  <si>
    <t>366777670</t>
  </si>
  <si>
    <t>-734006925</t>
  </si>
  <si>
    <t>1773600068</t>
  </si>
  <si>
    <t>-1707886665</t>
  </si>
  <si>
    <t>62</t>
  </si>
  <si>
    <t>-929433207</t>
  </si>
  <si>
    <t>63</t>
  </si>
  <si>
    <t>1331186928</t>
  </si>
  <si>
    <t>-994465878</t>
  </si>
  <si>
    <t>-749706298</t>
  </si>
  <si>
    <t>2012148195</t>
  </si>
  <si>
    <t>-1454914091</t>
  </si>
  <si>
    <t>601645865</t>
  </si>
  <si>
    <t>1545693160</t>
  </si>
  <si>
    <t>208548214</t>
  </si>
  <si>
    <t>1695546497</t>
  </si>
  <si>
    <t>1133497441</t>
  </si>
  <si>
    <t>1397250479</t>
  </si>
  <si>
    <t>-1609248222</t>
  </si>
  <si>
    <t>646237441</t>
  </si>
  <si>
    <t>665326170</t>
  </si>
  <si>
    <t>-295193273</t>
  </si>
  <si>
    <t>1974240903</t>
  </si>
  <si>
    <t>306688053</t>
  </si>
  <si>
    <t>-1893187901</t>
  </si>
  <si>
    <t>-625895622</t>
  </si>
  <si>
    <t>-1478164310</t>
  </si>
  <si>
    <t>251806999</t>
  </si>
  <si>
    <t>-1310028332</t>
  </si>
  <si>
    <t>131,041*19 'Přepočtené koeficientem množství</t>
  </si>
  <si>
    <t>1501093833</t>
  </si>
  <si>
    <t>416118809</t>
  </si>
  <si>
    <t>1344320931</t>
  </si>
  <si>
    <t>131,041-68,332</t>
  </si>
  <si>
    <t>-2039868873</t>
  </si>
  <si>
    <t>824370020</t>
  </si>
  <si>
    <t>326628288</t>
  </si>
  <si>
    <t>004 - Vedlejší rozpočtové náklady</t>
  </si>
  <si>
    <t xml:space="preserve">    VRN2 - Příprava staveniště</t>
  </si>
  <si>
    <t xml:space="preserve">    VRN3 - Zařízení staveniště</t>
  </si>
  <si>
    <t xml:space="preserve">    VRN7 - Provozní vlivy</t>
  </si>
  <si>
    <t>VRN2</t>
  </si>
  <si>
    <t>Příprava staveniště</t>
  </si>
  <si>
    <t>020001000</t>
  </si>
  <si>
    <t>1621502418</t>
  </si>
  <si>
    <t>VRN3</t>
  </si>
  <si>
    <t>Zařízení staveniště</t>
  </si>
  <si>
    <t>030001000</t>
  </si>
  <si>
    <t>1875778837</t>
  </si>
  <si>
    <t>VRN7</t>
  </si>
  <si>
    <t>Provozní vlivy</t>
  </si>
  <si>
    <t>072002000</t>
  </si>
  <si>
    <t>Silniční provoz - dočasné dopravní značení</t>
  </si>
  <si>
    <t>…</t>
  </si>
  <si>
    <t>-6616968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</si>
</sst>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21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abSelected="1" workbookViewId="0" topLeftCell="A25">
      <selection activeCell="K5" sqref="K5:AO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17" t="s">
        <v>5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2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R5" s="20"/>
      <c r="BE5" s="209" t="s">
        <v>14</v>
      </c>
      <c r="BS5" s="17" t="s">
        <v>6</v>
      </c>
    </row>
    <row r="6" spans="2:71" ht="36.95" customHeight="1">
      <c r="B6" s="20"/>
      <c r="D6" s="25" t="s">
        <v>15</v>
      </c>
      <c r="K6" s="229" t="s">
        <v>16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R6" s="20"/>
      <c r="BE6" s="210"/>
      <c r="BS6" s="17" t="s">
        <v>6</v>
      </c>
    </row>
    <row r="7" spans="2:71" ht="12" customHeight="1">
      <c r="B7" s="20"/>
      <c r="D7" s="26" t="s">
        <v>17</v>
      </c>
      <c r="K7" s="17" t="s">
        <v>1</v>
      </c>
      <c r="AK7" s="26" t="s">
        <v>18</v>
      </c>
      <c r="AN7" s="17" t="s">
        <v>1</v>
      </c>
      <c r="AR7" s="20"/>
      <c r="BE7" s="210"/>
      <c r="BS7" s="17" t="s">
        <v>6</v>
      </c>
    </row>
    <row r="8" spans="2:71" ht="12" customHeight="1">
      <c r="B8" s="20"/>
      <c r="D8" s="26" t="s">
        <v>19</v>
      </c>
      <c r="K8" s="17" t="s">
        <v>20</v>
      </c>
      <c r="AK8" s="26" t="s">
        <v>21</v>
      </c>
      <c r="AN8" s="27" t="s">
        <v>22</v>
      </c>
      <c r="AR8" s="20"/>
      <c r="BE8" s="210"/>
      <c r="BS8" s="17" t="s">
        <v>6</v>
      </c>
    </row>
    <row r="9" spans="2:71" ht="14.45" customHeight="1">
      <c r="B9" s="20"/>
      <c r="AR9" s="20"/>
      <c r="BE9" s="210"/>
      <c r="BS9" s="17" t="s">
        <v>6</v>
      </c>
    </row>
    <row r="10" spans="2:71" ht="12" customHeight="1">
      <c r="B10" s="20"/>
      <c r="D10" s="26" t="s">
        <v>23</v>
      </c>
      <c r="AK10" s="26" t="s">
        <v>24</v>
      </c>
      <c r="AN10" s="17" t="s">
        <v>1</v>
      </c>
      <c r="AR10" s="20"/>
      <c r="BE10" s="210"/>
      <c r="BS10" s="17" t="s">
        <v>6</v>
      </c>
    </row>
    <row r="11" spans="2:71" ht="18.4" customHeight="1">
      <c r="B11" s="20"/>
      <c r="E11" s="17" t="s">
        <v>25</v>
      </c>
      <c r="AK11" s="26" t="s">
        <v>26</v>
      </c>
      <c r="AN11" s="17" t="s">
        <v>1</v>
      </c>
      <c r="AR11" s="20"/>
      <c r="BE11" s="210"/>
      <c r="BS11" s="17" t="s">
        <v>6</v>
      </c>
    </row>
    <row r="12" spans="2:71" ht="6.95" customHeight="1">
      <c r="B12" s="20"/>
      <c r="AR12" s="20"/>
      <c r="BE12" s="210"/>
      <c r="BS12" s="17" t="s">
        <v>6</v>
      </c>
    </row>
    <row r="13" spans="2:71" ht="12" customHeight="1">
      <c r="B13" s="20"/>
      <c r="D13" s="26" t="s">
        <v>27</v>
      </c>
      <c r="AK13" s="26" t="s">
        <v>24</v>
      </c>
      <c r="AN13" s="28" t="s">
        <v>28</v>
      </c>
      <c r="AR13" s="20"/>
      <c r="BE13" s="210"/>
      <c r="BS13" s="17" t="s">
        <v>6</v>
      </c>
    </row>
    <row r="14" spans="2:71" ht="11.25">
      <c r="B14" s="20"/>
      <c r="E14" s="230" t="s">
        <v>28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6" t="s">
        <v>26</v>
      </c>
      <c r="AN14" s="28" t="s">
        <v>28</v>
      </c>
      <c r="AR14" s="20"/>
      <c r="BE14" s="210"/>
      <c r="BS14" s="17" t="s">
        <v>6</v>
      </c>
    </row>
    <row r="15" spans="2:71" ht="6.95" customHeight="1">
      <c r="B15" s="20"/>
      <c r="AR15" s="20"/>
      <c r="BE15" s="210"/>
      <c r="BS15" s="17" t="s">
        <v>3</v>
      </c>
    </row>
    <row r="16" spans="2:71" ht="12" customHeight="1">
      <c r="B16" s="20"/>
      <c r="D16" s="26" t="s">
        <v>29</v>
      </c>
      <c r="AK16" s="26" t="s">
        <v>24</v>
      </c>
      <c r="AN16" s="17" t="s">
        <v>1</v>
      </c>
      <c r="AR16" s="20"/>
      <c r="BE16" s="210"/>
      <c r="BS16" s="17" t="s">
        <v>3</v>
      </c>
    </row>
    <row r="17" spans="2:71" ht="18.4" customHeight="1">
      <c r="B17" s="20"/>
      <c r="E17" s="17" t="s">
        <v>30</v>
      </c>
      <c r="AK17" s="26" t="s">
        <v>26</v>
      </c>
      <c r="AN17" s="17" t="s">
        <v>1</v>
      </c>
      <c r="AR17" s="20"/>
      <c r="BE17" s="210"/>
      <c r="BS17" s="17" t="s">
        <v>31</v>
      </c>
    </row>
    <row r="18" spans="2:71" ht="6.95" customHeight="1">
      <c r="B18" s="20"/>
      <c r="AR18" s="20"/>
      <c r="BE18" s="210"/>
      <c r="BS18" s="17" t="s">
        <v>6</v>
      </c>
    </row>
    <row r="19" spans="2:71" ht="12" customHeight="1">
      <c r="B19" s="20"/>
      <c r="D19" s="26" t="s">
        <v>32</v>
      </c>
      <c r="AK19" s="26" t="s">
        <v>24</v>
      </c>
      <c r="AN19" s="17" t="s">
        <v>1</v>
      </c>
      <c r="AR19" s="20"/>
      <c r="BE19" s="210"/>
      <c r="BS19" s="17" t="s">
        <v>6</v>
      </c>
    </row>
    <row r="20" spans="2:71" ht="18.4" customHeight="1">
      <c r="B20" s="20"/>
      <c r="E20" s="17" t="s">
        <v>33</v>
      </c>
      <c r="AK20" s="26" t="s">
        <v>26</v>
      </c>
      <c r="AN20" s="17" t="s">
        <v>1</v>
      </c>
      <c r="AR20" s="20"/>
      <c r="BE20" s="210"/>
      <c r="BS20" s="17" t="s">
        <v>31</v>
      </c>
    </row>
    <row r="21" spans="2:57" ht="6.95" customHeight="1">
      <c r="B21" s="20"/>
      <c r="AR21" s="20"/>
      <c r="BE21" s="210"/>
    </row>
    <row r="22" spans="2:57" ht="12" customHeight="1">
      <c r="B22" s="20"/>
      <c r="D22" s="26" t="s">
        <v>34</v>
      </c>
      <c r="AR22" s="20"/>
      <c r="BE22" s="210"/>
    </row>
    <row r="23" spans="2:57" ht="16.5" customHeight="1">
      <c r="B23" s="20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20"/>
      <c r="BE23" s="210"/>
    </row>
    <row r="24" spans="2:57" ht="6.95" customHeight="1">
      <c r="B24" s="20"/>
      <c r="AR24" s="20"/>
      <c r="BE24" s="210"/>
    </row>
    <row r="25" spans="2:57" ht="6.95" customHeight="1">
      <c r="B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0"/>
      <c r="BE25" s="210"/>
    </row>
    <row r="26" spans="2:57" s="1" customFormat="1" ht="25.9" customHeight="1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1">
        <f>ROUND(AG54,2)</f>
        <v>0</v>
      </c>
      <c r="AL26" s="212"/>
      <c r="AM26" s="212"/>
      <c r="AN26" s="212"/>
      <c r="AO26" s="212"/>
      <c r="AR26" s="31"/>
      <c r="BE26" s="210"/>
    </row>
    <row r="27" spans="2:57" s="1" customFormat="1" ht="6.95" customHeight="1">
      <c r="B27" s="31"/>
      <c r="AR27" s="31"/>
      <c r="BE27" s="210"/>
    </row>
    <row r="28" spans="2:57" s="1" customFormat="1" ht="11.25">
      <c r="B28" s="31"/>
      <c r="L28" s="233" t="s">
        <v>36</v>
      </c>
      <c r="M28" s="233"/>
      <c r="N28" s="233"/>
      <c r="O28" s="233"/>
      <c r="P28" s="233"/>
      <c r="W28" s="233" t="s">
        <v>37</v>
      </c>
      <c r="X28" s="233"/>
      <c r="Y28" s="233"/>
      <c r="Z28" s="233"/>
      <c r="AA28" s="233"/>
      <c r="AB28" s="233"/>
      <c r="AC28" s="233"/>
      <c r="AD28" s="233"/>
      <c r="AE28" s="233"/>
      <c r="AK28" s="233" t="s">
        <v>38</v>
      </c>
      <c r="AL28" s="233"/>
      <c r="AM28" s="233"/>
      <c r="AN28" s="233"/>
      <c r="AO28" s="233"/>
      <c r="AR28" s="31"/>
      <c r="BE28" s="210"/>
    </row>
    <row r="29" spans="2:57" s="2" customFormat="1" ht="14.45" customHeight="1">
      <c r="B29" s="35"/>
      <c r="D29" s="26" t="s">
        <v>39</v>
      </c>
      <c r="F29" s="26" t="s">
        <v>40</v>
      </c>
      <c r="L29" s="234">
        <v>0.21</v>
      </c>
      <c r="M29" s="208"/>
      <c r="N29" s="208"/>
      <c r="O29" s="208"/>
      <c r="P29" s="208"/>
      <c r="W29" s="207">
        <f>ROUND(AZ54,2)</f>
        <v>0</v>
      </c>
      <c r="X29" s="208"/>
      <c r="Y29" s="208"/>
      <c r="Z29" s="208"/>
      <c r="AA29" s="208"/>
      <c r="AB29" s="208"/>
      <c r="AC29" s="208"/>
      <c r="AD29" s="208"/>
      <c r="AE29" s="208"/>
      <c r="AK29" s="207">
        <f>ROUND(AV54,2)</f>
        <v>0</v>
      </c>
      <c r="AL29" s="208"/>
      <c r="AM29" s="208"/>
      <c r="AN29" s="208"/>
      <c r="AO29" s="208"/>
      <c r="AR29" s="35"/>
      <c r="BE29" s="210"/>
    </row>
    <row r="30" spans="2:57" s="2" customFormat="1" ht="14.45" customHeight="1">
      <c r="B30" s="35"/>
      <c r="F30" s="26" t="s">
        <v>41</v>
      </c>
      <c r="L30" s="234">
        <v>0.15</v>
      </c>
      <c r="M30" s="208"/>
      <c r="N30" s="208"/>
      <c r="O30" s="208"/>
      <c r="P30" s="208"/>
      <c r="W30" s="207">
        <f>ROUND(BA54,2)</f>
        <v>0</v>
      </c>
      <c r="X30" s="208"/>
      <c r="Y30" s="208"/>
      <c r="Z30" s="208"/>
      <c r="AA30" s="208"/>
      <c r="AB30" s="208"/>
      <c r="AC30" s="208"/>
      <c r="AD30" s="208"/>
      <c r="AE30" s="208"/>
      <c r="AK30" s="207">
        <f>ROUND(AW54,2)</f>
        <v>0</v>
      </c>
      <c r="AL30" s="208"/>
      <c r="AM30" s="208"/>
      <c r="AN30" s="208"/>
      <c r="AO30" s="208"/>
      <c r="AR30" s="35"/>
      <c r="BE30" s="210"/>
    </row>
    <row r="31" spans="2:57" s="2" customFormat="1" ht="14.45" customHeight="1" hidden="1">
      <c r="B31" s="35"/>
      <c r="F31" s="26" t="s">
        <v>42</v>
      </c>
      <c r="L31" s="234">
        <v>0.21</v>
      </c>
      <c r="M31" s="208"/>
      <c r="N31" s="208"/>
      <c r="O31" s="208"/>
      <c r="P31" s="208"/>
      <c r="W31" s="207">
        <f>ROUND(BB54,2)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5"/>
      <c r="BE31" s="210"/>
    </row>
    <row r="32" spans="2:57" s="2" customFormat="1" ht="14.45" customHeight="1" hidden="1">
      <c r="B32" s="35"/>
      <c r="F32" s="26" t="s">
        <v>43</v>
      </c>
      <c r="L32" s="234">
        <v>0.15</v>
      </c>
      <c r="M32" s="208"/>
      <c r="N32" s="208"/>
      <c r="O32" s="208"/>
      <c r="P32" s="208"/>
      <c r="W32" s="207">
        <f>ROUND(BC54,2)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5"/>
      <c r="BE32" s="210"/>
    </row>
    <row r="33" spans="2:57" s="2" customFormat="1" ht="14.45" customHeight="1" hidden="1">
      <c r="B33" s="35"/>
      <c r="F33" s="26" t="s">
        <v>44</v>
      </c>
      <c r="L33" s="234">
        <v>0</v>
      </c>
      <c r="M33" s="208"/>
      <c r="N33" s="208"/>
      <c r="O33" s="208"/>
      <c r="P33" s="208"/>
      <c r="W33" s="207">
        <f>ROUND(BD54,2)</f>
        <v>0</v>
      </c>
      <c r="X33" s="208"/>
      <c r="Y33" s="208"/>
      <c r="Z33" s="208"/>
      <c r="AA33" s="208"/>
      <c r="AB33" s="208"/>
      <c r="AC33" s="208"/>
      <c r="AD33" s="208"/>
      <c r="AE33" s="208"/>
      <c r="AK33" s="207">
        <v>0</v>
      </c>
      <c r="AL33" s="208"/>
      <c r="AM33" s="208"/>
      <c r="AN33" s="208"/>
      <c r="AO33" s="208"/>
      <c r="AR33" s="35"/>
      <c r="BE33" s="210"/>
    </row>
    <row r="34" spans="2:57" s="1" customFormat="1" ht="6.95" customHeight="1">
      <c r="B34" s="31"/>
      <c r="AR34" s="31"/>
      <c r="BE34" s="210"/>
    </row>
    <row r="35" spans="2:44" s="1" customFormat="1" ht="25.9" customHeight="1"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13" t="s">
        <v>47</v>
      </c>
      <c r="Y35" s="214"/>
      <c r="Z35" s="214"/>
      <c r="AA35" s="214"/>
      <c r="AB35" s="214"/>
      <c r="AC35" s="38"/>
      <c r="AD35" s="38"/>
      <c r="AE35" s="38"/>
      <c r="AF35" s="38"/>
      <c r="AG35" s="38"/>
      <c r="AH35" s="38"/>
      <c r="AI35" s="38"/>
      <c r="AJ35" s="38"/>
      <c r="AK35" s="215">
        <f>SUM(AK26:AK33)</f>
        <v>0</v>
      </c>
      <c r="AL35" s="214"/>
      <c r="AM35" s="214"/>
      <c r="AN35" s="214"/>
      <c r="AO35" s="216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5" customHeight="1">
      <c r="B42" s="31"/>
      <c r="C42" s="21" t="s">
        <v>48</v>
      </c>
      <c r="AR42" s="31"/>
    </row>
    <row r="43" spans="2:44" s="1" customFormat="1" ht="6.95" customHeight="1">
      <c r="B43" s="31"/>
      <c r="AR43" s="31"/>
    </row>
    <row r="44" spans="2:44" s="1" customFormat="1" ht="12" customHeight="1">
      <c r="B44" s="31"/>
      <c r="C44" s="26" t="s">
        <v>13</v>
      </c>
      <c r="L44" s="1">
        <f>K5</f>
        <v>0</v>
      </c>
      <c r="AR44" s="31"/>
    </row>
    <row r="45" spans="2:44" s="3" customFormat="1" ht="36.95" customHeight="1">
      <c r="B45" s="44"/>
      <c r="C45" s="45" t="s">
        <v>15</v>
      </c>
      <c r="L45" s="225" t="str">
        <f>K6</f>
        <v>Prodloužené vodovodu Zubří - ul.Čertoryje,ul.Pod Obecníkem a ul.Nad Točnou</v>
      </c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R45" s="44"/>
    </row>
    <row r="46" spans="2:44" s="1" customFormat="1" ht="6.95" customHeight="1">
      <c r="B46" s="31"/>
      <c r="AR46" s="31"/>
    </row>
    <row r="47" spans="2:44" s="1" customFormat="1" ht="12" customHeight="1">
      <c r="B47" s="31"/>
      <c r="C47" s="26" t="s">
        <v>19</v>
      </c>
      <c r="L47" s="46" t="str">
        <f>IF(K8="","",K8)</f>
        <v>Zubří</v>
      </c>
      <c r="AI47" s="26" t="s">
        <v>21</v>
      </c>
      <c r="AM47" s="227" t="str">
        <f>IF(AN8="","",AN8)</f>
        <v>29. 10. 2018</v>
      </c>
      <c r="AN47" s="227"/>
      <c r="AR47" s="31"/>
    </row>
    <row r="48" spans="2:44" s="1" customFormat="1" ht="6.95" customHeight="1">
      <c r="B48" s="31"/>
      <c r="AR48" s="31"/>
    </row>
    <row r="49" spans="2:56" s="1" customFormat="1" ht="13.7" customHeight="1">
      <c r="B49" s="31"/>
      <c r="C49" s="26" t="s">
        <v>23</v>
      </c>
      <c r="L49" s="1" t="str">
        <f>IF(E11="","",E11)</f>
        <v>Město Zubří</v>
      </c>
      <c r="AI49" s="26" t="s">
        <v>29</v>
      </c>
      <c r="AM49" s="223" t="str">
        <f>IF(E17="","",E17)</f>
        <v>Ing.Romana Kašparová</v>
      </c>
      <c r="AN49" s="224"/>
      <c r="AO49" s="224"/>
      <c r="AP49" s="224"/>
      <c r="AR49" s="31"/>
      <c r="AS49" s="219" t="s">
        <v>49</v>
      </c>
      <c r="AT49" s="220"/>
      <c r="AU49" s="48"/>
      <c r="AV49" s="48"/>
      <c r="AW49" s="48"/>
      <c r="AX49" s="48"/>
      <c r="AY49" s="48"/>
      <c r="AZ49" s="48"/>
      <c r="BA49" s="48"/>
      <c r="BB49" s="48"/>
      <c r="BC49" s="48"/>
      <c r="BD49" s="49"/>
    </row>
    <row r="50" spans="2:56" s="1" customFormat="1" ht="13.7" customHeight="1">
      <c r="B50" s="31"/>
      <c r="C50" s="26" t="s">
        <v>27</v>
      </c>
      <c r="L50" s="1" t="str">
        <f>IF(E14="Vyplň údaj","",E14)</f>
        <v/>
      </c>
      <c r="AI50" s="26" t="s">
        <v>32</v>
      </c>
      <c r="AM50" s="223" t="str">
        <f>IF(E20="","",E20)</f>
        <v>Fajfrová Irena</v>
      </c>
      <c r="AN50" s="224"/>
      <c r="AO50" s="224"/>
      <c r="AP50" s="224"/>
      <c r="AR50" s="31"/>
      <c r="AS50" s="221"/>
      <c r="AT50" s="222"/>
      <c r="AU50" s="50"/>
      <c r="AV50" s="50"/>
      <c r="AW50" s="50"/>
      <c r="AX50" s="50"/>
      <c r="AY50" s="50"/>
      <c r="AZ50" s="50"/>
      <c r="BA50" s="50"/>
      <c r="BB50" s="50"/>
      <c r="BC50" s="50"/>
      <c r="BD50" s="51"/>
    </row>
    <row r="51" spans="2:56" s="1" customFormat="1" ht="10.9" customHeight="1">
      <c r="B51" s="31"/>
      <c r="AR51" s="31"/>
      <c r="AS51" s="221"/>
      <c r="AT51" s="222"/>
      <c r="AU51" s="50"/>
      <c r="AV51" s="50"/>
      <c r="AW51" s="50"/>
      <c r="AX51" s="50"/>
      <c r="AY51" s="50"/>
      <c r="AZ51" s="50"/>
      <c r="BA51" s="50"/>
      <c r="BB51" s="50"/>
      <c r="BC51" s="50"/>
      <c r="BD51" s="51"/>
    </row>
    <row r="52" spans="2:56" s="1" customFormat="1" ht="29.25" customHeight="1">
      <c r="B52" s="31"/>
      <c r="C52" s="246" t="s">
        <v>50</v>
      </c>
      <c r="D52" s="236"/>
      <c r="E52" s="236"/>
      <c r="F52" s="236"/>
      <c r="G52" s="236"/>
      <c r="H52" s="52"/>
      <c r="I52" s="235" t="s">
        <v>51</v>
      </c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8" t="s">
        <v>52</v>
      </c>
      <c r="AH52" s="236"/>
      <c r="AI52" s="236"/>
      <c r="AJ52" s="236"/>
      <c r="AK52" s="236"/>
      <c r="AL52" s="236"/>
      <c r="AM52" s="236"/>
      <c r="AN52" s="235" t="s">
        <v>53</v>
      </c>
      <c r="AO52" s="236"/>
      <c r="AP52" s="237"/>
      <c r="AQ52" s="53" t="s">
        <v>54</v>
      </c>
      <c r="AR52" s="31"/>
      <c r="AS52" s="54" t="s">
        <v>55</v>
      </c>
      <c r="AT52" s="55" t="s">
        <v>56</v>
      </c>
      <c r="AU52" s="55" t="s">
        <v>57</v>
      </c>
      <c r="AV52" s="55" t="s">
        <v>58</v>
      </c>
      <c r="AW52" s="55" t="s">
        <v>59</v>
      </c>
      <c r="AX52" s="55" t="s">
        <v>60</v>
      </c>
      <c r="AY52" s="55" t="s">
        <v>61</v>
      </c>
      <c r="AZ52" s="55" t="s">
        <v>62</v>
      </c>
      <c r="BA52" s="55" t="s">
        <v>63</v>
      </c>
      <c r="BB52" s="55" t="s">
        <v>64</v>
      </c>
      <c r="BC52" s="55" t="s">
        <v>65</v>
      </c>
      <c r="BD52" s="56" t="s">
        <v>66</v>
      </c>
    </row>
    <row r="53" spans="2:56" s="1" customFormat="1" ht="10.9" customHeight="1">
      <c r="B53" s="31"/>
      <c r="AR53" s="31"/>
      <c r="AS53" s="57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/>
    </row>
    <row r="54" spans="2:90" s="4" customFormat="1" ht="32.45" customHeight="1">
      <c r="B54" s="58"/>
      <c r="C54" s="59" t="s">
        <v>67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244">
        <f>ROUND(AG55+AG58,2)</f>
        <v>0</v>
      </c>
      <c r="AH54" s="244"/>
      <c r="AI54" s="244"/>
      <c r="AJ54" s="244"/>
      <c r="AK54" s="244"/>
      <c r="AL54" s="244"/>
      <c r="AM54" s="244"/>
      <c r="AN54" s="245">
        <f>SUM(AG54,AT54)</f>
        <v>0</v>
      </c>
      <c r="AO54" s="245"/>
      <c r="AP54" s="245"/>
      <c r="AQ54" s="62" t="s">
        <v>1</v>
      </c>
      <c r="AR54" s="58"/>
      <c r="AS54" s="63">
        <f>ROUND(AS55+AS58,2)</f>
        <v>0</v>
      </c>
      <c r="AT54" s="64">
        <f>ROUND(SUM(AV54:AW54),2)</f>
        <v>0</v>
      </c>
      <c r="AU54" s="65">
        <f>ROUND(AU55+AU58,5)</f>
        <v>0</v>
      </c>
      <c r="AV54" s="64">
        <f>ROUND(AZ54*L29,2)</f>
        <v>0</v>
      </c>
      <c r="AW54" s="64">
        <f>ROUND(BA54*L30,2)</f>
        <v>0</v>
      </c>
      <c r="AX54" s="64">
        <f>ROUND(BB54*L29,2)</f>
        <v>0</v>
      </c>
      <c r="AY54" s="64">
        <f>ROUND(BC54*L30,2)</f>
        <v>0</v>
      </c>
      <c r="AZ54" s="64">
        <f>ROUND(AZ55+AZ58,2)</f>
        <v>0</v>
      </c>
      <c r="BA54" s="64">
        <f>ROUND(BA55+BA58,2)</f>
        <v>0</v>
      </c>
      <c r="BB54" s="64">
        <f>ROUND(BB55+BB58,2)</f>
        <v>0</v>
      </c>
      <c r="BC54" s="64">
        <f>ROUND(BC55+BC58,2)</f>
        <v>0</v>
      </c>
      <c r="BD54" s="66">
        <f>ROUND(BD55+BD58,2)</f>
        <v>0</v>
      </c>
      <c r="BS54" s="67" t="s">
        <v>68</v>
      </c>
      <c r="BT54" s="67" t="s">
        <v>69</v>
      </c>
      <c r="BU54" s="68" t="s">
        <v>70</v>
      </c>
      <c r="BV54" s="67" t="s">
        <v>71</v>
      </c>
      <c r="BW54" s="67" t="s">
        <v>4</v>
      </c>
      <c r="BX54" s="67" t="s">
        <v>72</v>
      </c>
      <c r="CL54" s="67" t="s">
        <v>1</v>
      </c>
    </row>
    <row r="55" spans="2:91" s="5" customFormat="1" ht="16.5" customHeight="1">
      <c r="B55" s="69"/>
      <c r="C55" s="70"/>
      <c r="D55" s="247" t="s">
        <v>73</v>
      </c>
      <c r="E55" s="247"/>
      <c r="F55" s="247"/>
      <c r="G55" s="247"/>
      <c r="H55" s="247"/>
      <c r="I55" s="71"/>
      <c r="J55" s="247" t="s">
        <v>74</v>
      </c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1">
        <f>ROUND(SUM(AG56:AG57),2)</f>
        <v>0</v>
      </c>
      <c r="AH55" s="240"/>
      <c r="AI55" s="240"/>
      <c r="AJ55" s="240"/>
      <c r="AK55" s="240"/>
      <c r="AL55" s="240"/>
      <c r="AM55" s="240"/>
      <c r="AN55" s="239">
        <f>SUM(AG55,AT55)</f>
        <v>0</v>
      </c>
      <c r="AO55" s="240"/>
      <c r="AP55" s="240"/>
      <c r="AQ55" s="72" t="s">
        <v>75</v>
      </c>
      <c r="AR55" s="69"/>
      <c r="AS55" s="73">
        <f>ROUND(SUM(AS56:AS57),2)</f>
        <v>0</v>
      </c>
      <c r="AT55" s="74">
        <f>ROUND(SUM(AV55:AW55),2)</f>
        <v>0</v>
      </c>
      <c r="AU55" s="75">
        <f>ROUND(SUM(AU56:AU57),5)</f>
        <v>0</v>
      </c>
      <c r="AV55" s="74">
        <f>ROUND(AZ55*L29,2)</f>
        <v>0</v>
      </c>
      <c r="AW55" s="74">
        <f>ROUND(BA55*L30,2)</f>
        <v>0</v>
      </c>
      <c r="AX55" s="74">
        <f>ROUND(BB55*L29,2)</f>
        <v>0</v>
      </c>
      <c r="AY55" s="74">
        <f>ROUND(BC55*L30,2)</f>
        <v>0</v>
      </c>
      <c r="AZ55" s="74">
        <f>ROUND(SUM(AZ56:AZ57),2)</f>
        <v>0</v>
      </c>
      <c r="BA55" s="74">
        <f>ROUND(SUM(BA56:BA57),2)</f>
        <v>0</v>
      </c>
      <c r="BB55" s="74">
        <f>ROUND(SUM(BB56:BB57),2)</f>
        <v>0</v>
      </c>
      <c r="BC55" s="74">
        <f>ROUND(SUM(BC56:BC57),2)</f>
        <v>0</v>
      </c>
      <c r="BD55" s="76">
        <f>ROUND(SUM(BD56:BD57),2)</f>
        <v>0</v>
      </c>
      <c r="BS55" s="77" t="s">
        <v>68</v>
      </c>
      <c r="BT55" s="77" t="s">
        <v>76</v>
      </c>
      <c r="BU55" s="77" t="s">
        <v>70</v>
      </c>
      <c r="BV55" s="77" t="s">
        <v>71</v>
      </c>
      <c r="BW55" s="77" t="s">
        <v>77</v>
      </c>
      <c r="BX55" s="77" t="s">
        <v>4</v>
      </c>
      <c r="CL55" s="77" t="s">
        <v>1</v>
      </c>
      <c r="CM55" s="77" t="s">
        <v>78</v>
      </c>
    </row>
    <row r="56" spans="1:90" s="6" customFormat="1" ht="16.5" customHeight="1">
      <c r="A56" s="78" t="s">
        <v>79</v>
      </c>
      <c r="B56" s="79"/>
      <c r="C56" s="9"/>
      <c r="D56" s="9"/>
      <c r="E56" s="248" t="s">
        <v>80</v>
      </c>
      <c r="F56" s="248"/>
      <c r="G56" s="248"/>
      <c r="H56" s="248"/>
      <c r="I56" s="248"/>
      <c r="J56" s="9"/>
      <c r="K56" s="248" t="s">
        <v>81</v>
      </c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2">
        <f>'01 - Vodovodní řad 1'!J32</f>
        <v>0</v>
      </c>
      <c r="AH56" s="243"/>
      <c r="AI56" s="243"/>
      <c r="AJ56" s="243"/>
      <c r="AK56" s="243"/>
      <c r="AL56" s="243"/>
      <c r="AM56" s="243"/>
      <c r="AN56" s="242">
        <f>SUM(AG56,AT56)</f>
        <v>0</v>
      </c>
      <c r="AO56" s="243"/>
      <c r="AP56" s="243"/>
      <c r="AQ56" s="80" t="s">
        <v>82</v>
      </c>
      <c r="AR56" s="79"/>
      <c r="AS56" s="81">
        <v>0</v>
      </c>
      <c r="AT56" s="82">
        <f>ROUND(SUM(AV56:AW56),2)</f>
        <v>0</v>
      </c>
      <c r="AU56" s="83">
        <f>'01 - Vodovodní řad 1'!P95</f>
        <v>0</v>
      </c>
      <c r="AV56" s="82">
        <f>'01 - Vodovodní řad 1'!J35</f>
        <v>0</v>
      </c>
      <c r="AW56" s="82">
        <f>'01 - Vodovodní řad 1'!J36</f>
        <v>0</v>
      </c>
      <c r="AX56" s="82">
        <f>'01 - Vodovodní řad 1'!J37</f>
        <v>0</v>
      </c>
      <c r="AY56" s="82">
        <f>'01 - Vodovodní řad 1'!J38</f>
        <v>0</v>
      </c>
      <c r="AZ56" s="82">
        <f>'01 - Vodovodní řad 1'!F35</f>
        <v>0</v>
      </c>
      <c r="BA56" s="82">
        <f>'01 - Vodovodní řad 1'!F36</f>
        <v>0</v>
      </c>
      <c r="BB56" s="82">
        <f>'01 - Vodovodní řad 1'!F37</f>
        <v>0</v>
      </c>
      <c r="BC56" s="82">
        <f>'01 - Vodovodní řad 1'!F38</f>
        <v>0</v>
      </c>
      <c r="BD56" s="84">
        <f>'01 - Vodovodní řad 1'!F39</f>
        <v>0</v>
      </c>
      <c r="BT56" s="85" t="s">
        <v>78</v>
      </c>
      <c r="BV56" s="85" t="s">
        <v>71</v>
      </c>
      <c r="BW56" s="85" t="s">
        <v>83</v>
      </c>
      <c r="BX56" s="85" t="s">
        <v>77</v>
      </c>
      <c r="CL56" s="85" t="s">
        <v>1</v>
      </c>
    </row>
    <row r="57" spans="1:90" s="6" customFormat="1" ht="16.5" customHeight="1">
      <c r="A57" s="78" t="s">
        <v>79</v>
      </c>
      <c r="B57" s="79"/>
      <c r="C57" s="9"/>
      <c r="D57" s="9"/>
      <c r="E57" s="248" t="s">
        <v>84</v>
      </c>
      <c r="F57" s="248"/>
      <c r="G57" s="248"/>
      <c r="H57" s="248"/>
      <c r="I57" s="248"/>
      <c r="J57" s="9"/>
      <c r="K57" s="248" t="s">
        <v>85</v>
      </c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2">
        <f>'02 - Vodovodní řad 2'!J32</f>
        <v>0</v>
      </c>
      <c r="AH57" s="243"/>
      <c r="AI57" s="243"/>
      <c r="AJ57" s="243"/>
      <c r="AK57" s="243"/>
      <c r="AL57" s="243"/>
      <c r="AM57" s="243"/>
      <c r="AN57" s="242">
        <f>SUM(AG57,AT57)</f>
        <v>0</v>
      </c>
      <c r="AO57" s="243"/>
      <c r="AP57" s="243"/>
      <c r="AQ57" s="80" t="s">
        <v>82</v>
      </c>
      <c r="AR57" s="79"/>
      <c r="AS57" s="81">
        <v>0</v>
      </c>
      <c r="AT57" s="82">
        <f>ROUND(SUM(AV57:AW57),2)</f>
        <v>0</v>
      </c>
      <c r="AU57" s="83">
        <f>'02 - Vodovodní řad 2'!P95</f>
        <v>0</v>
      </c>
      <c r="AV57" s="82">
        <f>'02 - Vodovodní řad 2'!J35</f>
        <v>0</v>
      </c>
      <c r="AW57" s="82">
        <f>'02 - Vodovodní řad 2'!J36</f>
        <v>0</v>
      </c>
      <c r="AX57" s="82">
        <f>'02 - Vodovodní řad 2'!J37</f>
        <v>0</v>
      </c>
      <c r="AY57" s="82">
        <f>'02 - Vodovodní řad 2'!J38</f>
        <v>0</v>
      </c>
      <c r="AZ57" s="82">
        <f>'02 - Vodovodní řad 2'!F35</f>
        <v>0</v>
      </c>
      <c r="BA57" s="82">
        <f>'02 - Vodovodní řad 2'!F36</f>
        <v>0</v>
      </c>
      <c r="BB57" s="82">
        <f>'02 - Vodovodní řad 2'!F37</f>
        <v>0</v>
      </c>
      <c r="BC57" s="82">
        <f>'02 - Vodovodní řad 2'!F38</f>
        <v>0</v>
      </c>
      <c r="BD57" s="84">
        <f>'02 - Vodovodní řad 2'!F39</f>
        <v>0</v>
      </c>
      <c r="BT57" s="85" t="s">
        <v>78</v>
      </c>
      <c r="BV57" s="85" t="s">
        <v>71</v>
      </c>
      <c r="BW57" s="85" t="s">
        <v>86</v>
      </c>
      <c r="BX57" s="85" t="s">
        <v>77</v>
      </c>
      <c r="CL57" s="85" t="s">
        <v>1</v>
      </c>
    </row>
    <row r="58" spans="1:91" s="5" customFormat="1" ht="16.5" customHeight="1">
      <c r="A58" s="78" t="s">
        <v>79</v>
      </c>
      <c r="B58" s="69"/>
      <c r="C58" s="70"/>
      <c r="D58" s="247" t="s">
        <v>87</v>
      </c>
      <c r="E58" s="247"/>
      <c r="F58" s="247"/>
      <c r="G58" s="247"/>
      <c r="H58" s="247"/>
      <c r="I58" s="71"/>
      <c r="J58" s="247" t="s">
        <v>88</v>
      </c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39">
        <f>'004 - Vedlejší rozpočtové...'!J30</f>
        <v>0</v>
      </c>
      <c r="AH58" s="240"/>
      <c r="AI58" s="240"/>
      <c r="AJ58" s="240"/>
      <c r="AK58" s="240"/>
      <c r="AL58" s="240"/>
      <c r="AM58" s="240"/>
      <c r="AN58" s="239">
        <f>SUM(AG58,AT58)</f>
        <v>0</v>
      </c>
      <c r="AO58" s="240"/>
      <c r="AP58" s="240"/>
      <c r="AQ58" s="72" t="s">
        <v>75</v>
      </c>
      <c r="AR58" s="69"/>
      <c r="AS58" s="86">
        <v>0</v>
      </c>
      <c r="AT58" s="87">
        <f>ROUND(SUM(AV58:AW58),2)</f>
        <v>0</v>
      </c>
      <c r="AU58" s="88">
        <f>'004 - Vedlejší rozpočtové...'!P83</f>
        <v>0</v>
      </c>
      <c r="AV58" s="87">
        <f>'004 - Vedlejší rozpočtové...'!J33</f>
        <v>0</v>
      </c>
      <c r="AW58" s="87">
        <f>'004 - Vedlejší rozpočtové...'!J34</f>
        <v>0</v>
      </c>
      <c r="AX58" s="87">
        <f>'004 - Vedlejší rozpočtové...'!J35</f>
        <v>0</v>
      </c>
      <c r="AY58" s="87">
        <f>'004 - Vedlejší rozpočtové...'!J36</f>
        <v>0</v>
      </c>
      <c r="AZ58" s="87">
        <f>'004 - Vedlejší rozpočtové...'!F33</f>
        <v>0</v>
      </c>
      <c r="BA58" s="87">
        <f>'004 - Vedlejší rozpočtové...'!F34</f>
        <v>0</v>
      </c>
      <c r="BB58" s="87">
        <f>'004 - Vedlejší rozpočtové...'!F35</f>
        <v>0</v>
      </c>
      <c r="BC58" s="87">
        <f>'004 - Vedlejší rozpočtové...'!F36</f>
        <v>0</v>
      </c>
      <c r="BD58" s="89">
        <f>'004 - Vedlejší rozpočtové...'!F37</f>
        <v>0</v>
      </c>
      <c r="BT58" s="77" t="s">
        <v>76</v>
      </c>
      <c r="BV58" s="77" t="s">
        <v>71</v>
      </c>
      <c r="BW58" s="77" t="s">
        <v>89</v>
      </c>
      <c r="BX58" s="77" t="s">
        <v>4</v>
      </c>
      <c r="CL58" s="77" t="s">
        <v>1</v>
      </c>
      <c r="CM58" s="77" t="s">
        <v>78</v>
      </c>
    </row>
    <row r="59" spans="2:44" s="1" customFormat="1" ht="30" customHeight="1">
      <c r="B59" s="31"/>
      <c r="AR59" s="31"/>
    </row>
    <row r="60" spans="2:44" s="1" customFormat="1" ht="6.95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31"/>
    </row>
  </sheetData>
  <mergeCells count="54"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E56:I56"/>
    <mergeCell ref="K56:AF56"/>
    <mergeCell ref="E57:I57"/>
    <mergeCell ref="K57:AF57"/>
    <mergeCell ref="D58:H58"/>
    <mergeCell ref="J58:AF58"/>
    <mergeCell ref="AN55:AP55"/>
    <mergeCell ref="AG55:AM55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6" location="'01 - Vodovodní řad 1'!C2" display="/"/>
    <hyperlink ref="A57" location="'02 - Vodovodní řad 2'!C2" display="/"/>
    <hyperlink ref="A58" location="'004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3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83</v>
      </c>
      <c r="AZ2" s="91" t="s">
        <v>90</v>
      </c>
      <c r="BA2" s="91" t="s">
        <v>1</v>
      </c>
      <c r="BB2" s="91" t="s">
        <v>1</v>
      </c>
      <c r="BC2" s="91" t="s">
        <v>91</v>
      </c>
      <c r="BD2" s="91" t="s">
        <v>78</v>
      </c>
    </row>
    <row r="3" spans="2:56" ht="6.95" customHeight="1">
      <c r="B3" s="18"/>
      <c r="C3" s="19"/>
      <c r="D3" s="19"/>
      <c r="E3" s="19"/>
      <c r="F3" s="19"/>
      <c r="G3" s="19"/>
      <c r="H3" s="19"/>
      <c r="I3" s="92"/>
      <c r="J3" s="19"/>
      <c r="K3" s="19"/>
      <c r="L3" s="20"/>
      <c r="AT3" s="17" t="s">
        <v>78</v>
      </c>
      <c r="AZ3" s="91" t="s">
        <v>92</v>
      </c>
      <c r="BA3" s="91" t="s">
        <v>1</v>
      </c>
      <c r="BB3" s="91" t="s">
        <v>1</v>
      </c>
      <c r="BC3" s="91" t="s">
        <v>91</v>
      </c>
      <c r="BD3" s="91" t="s">
        <v>78</v>
      </c>
    </row>
    <row r="4" spans="2:56" ht="24.95" customHeight="1">
      <c r="B4" s="20"/>
      <c r="D4" s="21" t="s">
        <v>93</v>
      </c>
      <c r="L4" s="20"/>
      <c r="M4" s="22" t="s">
        <v>10</v>
      </c>
      <c r="AT4" s="17" t="s">
        <v>3</v>
      </c>
      <c r="AZ4" s="91" t="s">
        <v>94</v>
      </c>
      <c r="BA4" s="91" t="s">
        <v>1</v>
      </c>
      <c r="BB4" s="91" t="s">
        <v>1</v>
      </c>
      <c r="BC4" s="91" t="s">
        <v>95</v>
      </c>
      <c r="BD4" s="91" t="s">
        <v>78</v>
      </c>
    </row>
    <row r="5" spans="2:56" ht="6.95" customHeight="1">
      <c r="B5" s="20"/>
      <c r="L5" s="20"/>
      <c r="AZ5" s="91" t="s">
        <v>96</v>
      </c>
      <c r="BA5" s="91" t="s">
        <v>1</v>
      </c>
      <c r="BB5" s="91" t="s">
        <v>1</v>
      </c>
      <c r="BC5" s="91" t="s">
        <v>97</v>
      </c>
      <c r="BD5" s="91" t="s">
        <v>78</v>
      </c>
    </row>
    <row r="6" spans="2:56" ht="12" customHeight="1">
      <c r="B6" s="20"/>
      <c r="D6" s="26" t="s">
        <v>15</v>
      </c>
      <c r="L6" s="20"/>
      <c r="AZ6" s="91" t="s">
        <v>98</v>
      </c>
      <c r="BA6" s="91" t="s">
        <v>1</v>
      </c>
      <c r="BB6" s="91" t="s">
        <v>1</v>
      </c>
      <c r="BC6" s="91" t="s">
        <v>97</v>
      </c>
      <c r="BD6" s="91" t="s">
        <v>78</v>
      </c>
    </row>
    <row r="7" spans="2:56" ht="16.5" customHeight="1">
      <c r="B7" s="20"/>
      <c r="E7" s="249" t="str">
        <f>'Rekapitulace stavby'!K6</f>
        <v>Prodloužené vodovodu Zubří - ul.Čertoryje,ul.Pod Obecníkem a ul.Nad Točnou</v>
      </c>
      <c r="F7" s="250"/>
      <c r="G7" s="250"/>
      <c r="H7" s="250"/>
      <c r="L7" s="20"/>
      <c r="AZ7" s="91" t="s">
        <v>99</v>
      </c>
      <c r="BA7" s="91" t="s">
        <v>1</v>
      </c>
      <c r="BB7" s="91" t="s">
        <v>1</v>
      </c>
      <c r="BC7" s="91" t="s">
        <v>100</v>
      </c>
      <c r="BD7" s="91" t="s">
        <v>78</v>
      </c>
    </row>
    <row r="8" spans="2:12" ht="12" customHeight="1">
      <c r="B8" s="20"/>
      <c r="D8" s="26" t="s">
        <v>101</v>
      </c>
      <c r="L8" s="20"/>
    </row>
    <row r="9" spans="2:12" s="1" customFormat="1" ht="16.5" customHeight="1">
      <c r="B9" s="31"/>
      <c r="E9" s="249" t="s">
        <v>102</v>
      </c>
      <c r="F9" s="224"/>
      <c r="G9" s="224"/>
      <c r="H9" s="224"/>
      <c r="I9" s="93"/>
      <c r="L9" s="31"/>
    </row>
    <row r="10" spans="2:12" s="1" customFormat="1" ht="12" customHeight="1">
      <c r="B10" s="31"/>
      <c r="D10" s="26" t="s">
        <v>103</v>
      </c>
      <c r="I10" s="93"/>
      <c r="L10" s="31"/>
    </row>
    <row r="11" spans="2:12" s="1" customFormat="1" ht="36.95" customHeight="1">
      <c r="B11" s="31"/>
      <c r="E11" s="225" t="s">
        <v>104</v>
      </c>
      <c r="F11" s="224"/>
      <c r="G11" s="224"/>
      <c r="H11" s="224"/>
      <c r="I11" s="93"/>
      <c r="L11" s="31"/>
    </row>
    <row r="12" spans="2:12" s="1" customFormat="1" ht="11.25">
      <c r="B12" s="31"/>
      <c r="I12" s="93"/>
      <c r="L12" s="31"/>
    </row>
    <row r="13" spans="2:12" s="1" customFormat="1" ht="12" customHeight="1">
      <c r="B13" s="31"/>
      <c r="D13" s="26" t="s">
        <v>17</v>
      </c>
      <c r="F13" s="17" t="s">
        <v>1</v>
      </c>
      <c r="I13" s="94" t="s">
        <v>18</v>
      </c>
      <c r="J13" s="17" t="s">
        <v>1</v>
      </c>
      <c r="L13" s="31"/>
    </row>
    <row r="14" spans="2:12" s="1" customFormat="1" ht="12" customHeight="1">
      <c r="B14" s="31"/>
      <c r="D14" s="26" t="s">
        <v>19</v>
      </c>
      <c r="F14" s="17" t="s">
        <v>20</v>
      </c>
      <c r="I14" s="94" t="s">
        <v>21</v>
      </c>
      <c r="J14" s="47" t="str">
        <f>'Rekapitulace stavby'!AN8</f>
        <v>29. 10. 2018</v>
      </c>
      <c r="L14" s="31"/>
    </row>
    <row r="15" spans="2:12" s="1" customFormat="1" ht="10.9" customHeight="1">
      <c r="B15" s="31"/>
      <c r="I15" s="93"/>
      <c r="L15" s="31"/>
    </row>
    <row r="16" spans="2:12" s="1" customFormat="1" ht="12" customHeight="1">
      <c r="B16" s="31"/>
      <c r="D16" s="26" t="s">
        <v>23</v>
      </c>
      <c r="I16" s="94" t="s">
        <v>24</v>
      </c>
      <c r="J16" s="17" t="s">
        <v>1</v>
      </c>
      <c r="L16" s="31"/>
    </row>
    <row r="17" spans="2:12" s="1" customFormat="1" ht="18" customHeight="1">
      <c r="B17" s="31"/>
      <c r="E17" s="17" t="s">
        <v>25</v>
      </c>
      <c r="I17" s="94" t="s">
        <v>26</v>
      </c>
      <c r="J17" s="17" t="s">
        <v>1</v>
      </c>
      <c r="L17" s="31"/>
    </row>
    <row r="18" spans="2:12" s="1" customFormat="1" ht="6.95" customHeight="1">
      <c r="B18" s="31"/>
      <c r="I18" s="93"/>
      <c r="L18" s="31"/>
    </row>
    <row r="19" spans="2:12" s="1" customFormat="1" ht="12" customHeight="1">
      <c r="B19" s="31"/>
      <c r="D19" s="26" t="s">
        <v>27</v>
      </c>
      <c r="I19" s="94" t="s">
        <v>24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51" t="str">
        <f>'Rekapitulace stavby'!E14</f>
        <v>Vyplň údaj</v>
      </c>
      <c r="F20" s="228"/>
      <c r="G20" s="228"/>
      <c r="H20" s="228"/>
      <c r="I20" s="94" t="s">
        <v>26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I21" s="93"/>
      <c r="L21" s="31"/>
    </row>
    <row r="22" spans="2:12" s="1" customFormat="1" ht="12" customHeight="1">
      <c r="B22" s="31"/>
      <c r="D22" s="26" t="s">
        <v>29</v>
      </c>
      <c r="I22" s="94" t="s">
        <v>24</v>
      </c>
      <c r="J22" s="17" t="s">
        <v>1</v>
      </c>
      <c r="L22" s="31"/>
    </row>
    <row r="23" spans="2:12" s="1" customFormat="1" ht="18" customHeight="1">
      <c r="B23" s="31"/>
      <c r="E23" s="17" t="s">
        <v>30</v>
      </c>
      <c r="I23" s="94" t="s">
        <v>26</v>
      </c>
      <c r="J23" s="17" t="s">
        <v>1</v>
      </c>
      <c r="L23" s="31"/>
    </row>
    <row r="24" spans="2:12" s="1" customFormat="1" ht="6.95" customHeight="1">
      <c r="B24" s="31"/>
      <c r="I24" s="93"/>
      <c r="L24" s="31"/>
    </row>
    <row r="25" spans="2:12" s="1" customFormat="1" ht="12" customHeight="1">
      <c r="B25" s="31"/>
      <c r="D25" s="26" t="s">
        <v>32</v>
      </c>
      <c r="I25" s="94" t="s">
        <v>24</v>
      </c>
      <c r="J25" s="17" t="s">
        <v>1</v>
      </c>
      <c r="L25" s="31"/>
    </row>
    <row r="26" spans="2:12" s="1" customFormat="1" ht="18" customHeight="1">
      <c r="B26" s="31"/>
      <c r="E26" s="17" t="s">
        <v>33</v>
      </c>
      <c r="I26" s="94" t="s">
        <v>26</v>
      </c>
      <c r="J26" s="17" t="s">
        <v>1</v>
      </c>
      <c r="L26" s="31"/>
    </row>
    <row r="27" spans="2:12" s="1" customFormat="1" ht="6.95" customHeight="1">
      <c r="B27" s="31"/>
      <c r="I27" s="93"/>
      <c r="L27" s="31"/>
    </row>
    <row r="28" spans="2:12" s="1" customFormat="1" ht="12" customHeight="1">
      <c r="B28" s="31"/>
      <c r="D28" s="26" t="s">
        <v>34</v>
      </c>
      <c r="I28" s="93"/>
      <c r="L28" s="31"/>
    </row>
    <row r="29" spans="2:12" s="7" customFormat="1" ht="16.5" customHeight="1">
      <c r="B29" s="95"/>
      <c r="E29" s="232" t="s">
        <v>1</v>
      </c>
      <c r="F29" s="232"/>
      <c r="G29" s="232"/>
      <c r="H29" s="232"/>
      <c r="I29" s="96"/>
      <c r="L29" s="95"/>
    </row>
    <row r="30" spans="2:12" s="1" customFormat="1" ht="6.95" customHeight="1">
      <c r="B30" s="31"/>
      <c r="I30" s="93"/>
      <c r="L30" s="31"/>
    </row>
    <row r="31" spans="2:12" s="1" customFormat="1" ht="6.95" customHeight="1">
      <c r="B31" s="31"/>
      <c r="D31" s="48"/>
      <c r="E31" s="48"/>
      <c r="F31" s="48"/>
      <c r="G31" s="48"/>
      <c r="H31" s="48"/>
      <c r="I31" s="97"/>
      <c r="J31" s="48"/>
      <c r="K31" s="48"/>
      <c r="L31" s="31"/>
    </row>
    <row r="32" spans="2:12" s="1" customFormat="1" ht="25.35" customHeight="1">
      <c r="B32" s="31"/>
      <c r="D32" s="98" t="s">
        <v>35</v>
      </c>
      <c r="I32" s="93"/>
      <c r="J32" s="61">
        <f>ROUND(J95,2)</f>
        <v>0</v>
      </c>
      <c r="L32" s="31"/>
    </row>
    <row r="33" spans="2:12" s="1" customFormat="1" ht="6.95" customHeight="1">
      <c r="B33" s="31"/>
      <c r="D33" s="48"/>
      <c r="E33" s="48"/>
      <c r="F33" s="48"/>
      <c r="G33" s="48"/>
      <c r="H33" s="48"/>
      <c r="I33" s="97"/>
      <c r="J33" s="48"/>
      <c r="K33" s="48"/>
      <c r="L33" s="31"/>
    </row>
    <row r="34" spans="2:12" s="1" customFormat="1" ht="14.45" customHeight="1">
      <c r="B34" s="31"/>
      <c r="F34" s="34" t="s">
        <v>37</v>
      </c>
      <c r="I34" s="99" t="s">
        <v>36</v>
      </c>
      <c r="J34" s="34" t="s">
        <v>38</v>
      </c>
      <c r="L34" s="31"/>
    </row>
    <row r="35" spans="2:12" s="1" customFormat="1" ht="14.45" customHeight="1">
      <c r="B35" s="31"/>
      <c r="D35" s="26" t="s">
        <v>39</v>
      </c>
      <c r="E35" s="26" t="s">
        <v>40</v>
      </c>
      <c r="F35" s="100">
        <f>ROUND((SUM(BE95:BE234)),2)</f>
        <v>0</v>
      </c>
      <c r="I35" s="101">
        <v>0.21</v>
      </c>
      <c r="J35" s="100">
        <f>ROUND(((SUM(BE95:BE234))*I35),2)</f>
        <v>0</v>
      </c>
      <c r="L35" s="31"/>
    </row>
    <row r="36" spans="2:12" s="1" customFormat="1" ht="14.45" customHeight="1">
      <c r="B36" s="31"/>
      <c r="E36" s="26" t="s">
        <v>41</v>
      </c>
      <c r="F36" s="100">
        <f>ROUND((SUM(BF95:BF234)),2)</f>
        <v>0</v>
      </c>
      <c r="I36" s="101">
        <v>0.15</v>
      </c>
      <c r="J36" s="100">
        <f>ROUND(((SUM(BF95:BF234))*I36),2)</f>
        <v>0</v>
      </c>
      <c r="L36" s="31"/>
    </row>
    <row r="37" spans="2:12" s="1" customFormat="1" ht="14.45" customHeight="1" hidden="1">
      <c r="B37" s="31"/>
      <c r="E37" s="26" t="s">
        <v>42</v>
      </c>
      <c r="F37" s="100">
        <f>ROUND((SUM(BG95:BG234)),2)</f>
        <v>0</v>
      </c>
      <c r="I37" s="101">
        <v>0.21</v>
      </c>
      <c r="J37" s="100">
        <f>0</f>
        <v>0</v>
      </c>
      <c r="L37" s="31"/>
    </row>
    <row r="38" spans="2:12" s="1" customFormat="1" ht="14.45" customHeight="1" hidden="1">
      <c r="B38" s="31"/>
      <c r="E38" s="26" t="s">
        <v>43</v>
      </c>
      <c r="F38" s="100">
        <f>ROUND((SUM(BH95:BH234)),2)</f>
        <v>0</v>
      </c>
      <c r="I38" s="101">
        <v>0.15</v>
      </c>
      <c r="J38" s="100">
        <f>0</f>
        <v>0</v>
      </c>
      <c r="L38" s="31"/>
    </row>
    <row r="39" spans="2:12" s="1" customFormat="1" ht="14.45" customHeight="1" hidden="1">
      <c r="B39" s="31"/>
      <c r="E39" s="26" t="s">
        <v>44</v>
      </c>
      <c r="F39" s="100">
        <f>ROUND((SUM(BI95:BI234)),2)</f>
        <v>0</v>
      </c>
      <c r="I39" s="101">
        <v>0</v>
      </c>
      <c r="J39" s="100">
        <f>0</f>
        <v>0</v>
      </c>
      <c r="L39" s="31"/>
    </row>
    <row r="40" spans="2:12" s="1" customFormat="1" ht="6.95" customHeight="1">
      <c r="B40" s="31"/>
      <c r="I40" s="93"/>
      <c r="L40" s="31"/>
    </row>
    <row r="41" spans="2:12" s="1" customFormat="1" ht="25.35" customHeight="1">
      <c r="B41" s="31"/>
      <c r="C41" s="102"/>
      <c r="D41" s="103" t="s">
        <v>45</v>
      </c>
      <c r="E41" s="52"/>
      <c r="F41" s="52"/>
      <c r="G41" s="104" t="s">
        <v>46</v>
      </c>
      <c r="H41" s="105" t="s">
        <v>47</v>
      </c>
      <c r="I41" s="106"/>
      <c r="J41" s="107">
        <f>SUM(J32:J39)</f>
        <v>0</v>
      </c>
      <c r="K41" s="10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109"/>
      <c r="J42" s="41"/>
      <c r="K42" s="41"/>
      <c r="L42" s="31"/>
    </row>
    <row r="46" spans="2:12" s="1" customFormat="1" ht="6.95" customHeight="1" hidden="1">
      <c r="B46" s="42"/>
      <c r="C46" s="43"/>
      <c r="D46" s="43"/>
      <c r="E46" s="43"/>
      <c r="F46" s="43"/>
      <c r="G46" s="43"/>
      <c r="H46" s="43"/>
      <c r="I46" s="110"/>
      <c r="J46" s="43"/>
      <c r="K46" s="43"/>
      <c r="L46" s="31"/>
    </row>
    <row r="47" spans="2:12" s="1" customFormat="1" ht="24.95" customHeight="1" hidden="1">
      <c r="B47" s="31"/>
      <c r="C47" s="21" t="s">
        <v>105</v>
      </c>
      <c r="I47" s="93"/>
      <c r="L47" s="31"/>
    </row>
    <row r="48" spans="2:12" s="1" customFormat="1" ht="6.95" customHeight="1" hidden="1">
      <c r="B48" s="31"/>
      <c r="I48" s="93"/>
      <c r="L48" s="31"/>
    </row>
    <row r="49" spans="2:12" s="1" customFormat="1" ht="12" customHeight="1" hidden="1">
      <c r="B49" s="31"/>
      <c r="C49" s="26" t="s">
        <v>15</v>
      </c>
      <c r="I49" s="93"/>
      <c r="L49" s="31"/>
    </row>
    <row r="50" spans="2:12" s="1" customFormat="1" ht="16.5" customHeight="1" hidden="1">
      <c r="B50" s="31"/>
      <c r="E50" s="249" t="str">
        <f>E7</f>
        <v>Prodloužené vodovodu Zubří - ul.Čertoryje,ul.Pod Obecníkem a ul.Nad Točnou</v>
      </c>
      <c r="F50" s="250"/>
      <c r="G50" s="250"/>
      <c r="H50" s="250"/>
      <c r="I50" s="93"/>
      <c r="L50" s="31"/>
    </row>
    <row r="51" spans="2:12" ht="12" customHeight="1" hidden="1">
      <c r="B51" s="20"/>
      <c r="C51" s="26" t="s">
        <v>101</v>
      </c>
      <c r="L51" s="20"/>
    </row>
    <row r="52" spans="2:12" s="1" customFormat="1" ht="16.5" customHeight="1" hidden="1">
      <c r="B52" s="31"/>
      <c r="E52" s="249" t="s">
        <v>102</v>
      </c>
      <c r="F52" s="224"/>
      <c r="G52" s="224"/>
      <c r="H52" s="224"/>
      <c r="I52" s="93"/>
      <c r="L52" s="31"/>
    </row>
    <row r="53" spans="2:12" s="1" customFormat="1" ht="12" customHeight="1" hidden="1">
      <c r="B53" s="31"/>
      <c r="C53" s="26" t="s">
        <v>103</v>
      </c>
      <c r="I53" s="93"/>
      <c r="L53" s="31"/>
    </row>
    <row r="54" spans="2:12" s="1" customFormat="1" ht="16.5" customHeight="1" hidden="1">
      <c r="B54" s="31"/>
      <c r="E54" s="225" t="str">
        <f>E11</f>
        <v>01 - Vodovodní řad 1</v>
      </c>
      <c r="F54" s="224"/>
      <c r="G54" s="224"/>
      <c r="H54" s="224"/>
      <c r="I54" s="93"/>
      <c r="L54" s="31"/>
    </row>
    <row r="55" spans="2:12" s="1" customFormat="1" ht="6.95" customHeight="1" hidden="1">
      <c r="B55" s="31"/>
      <c r="I55" s="93"/>
      <c r="L55" s="31"/>
    </row>
    <row r="56" spans="2:12" s="1" customFormat="1" ht="12" customHeight="1" hidden="1">
      <c r="B56" s="31"/>
      <c r="C56" s="26" t="s">
        <v>19</v>
      </c>
      <c r="F56" s="17" t="str">
        <f>F14</f>
        <v>Zubří</v>
      </c>
      <c r="I56" s="94" t="s">
        <v>21</v>
      </c>
      <c r="J56" s="47" t="str">
        <f>IF(J14="","",J14)</f>
        <v>29. 10. 2018</v>
      </c>
      <c r="L56" s="31"/>
    </row>
    <row r="57" spans="2:12" s="1" customFormat="1" ht="6.95" customHeight="1" hidden="1">
      <c r="B57" s="31"/>
      <c r="I57" s="93"/>
      <c r="L57" s="31"/>
    </row>
    <row r="58" spans="2:12" s="1" customFormat="1" ht="13.7" customHeight="1" hidden="1">
      <c r="B58" s="31"/>
      <c r="C58" s="26" t="s">
        <v>23</v>
      </c>
      <c r="F58" s="17" t="str">
        <f>E17</f>
        <v>Město Zubří</v>
      </c>
      <c r="I58" s="94" t="s">
        <v>29</v>
      </c>
      <c r="J58" s="29" t="str">
        <f>E23</f>
        <v>Ing.Romana Kašparová</v>
      </c>
      <c r="L58" s="31"/>
    </row>
    <row r="59" spans="2:12" s="1" customFormat="1" ht="13.7" customHeight="1" hidden="1">
      <c r="B59" s="31"/>
      <c r="C59" s="26" t="s">
        <v>27</v>
      </c>
      <c r="F59" s="17" t="str">
        <f>IF(E20="","",E20)</f>
        <v>Vyplň údaj</v>
      </c>
      <c r="I59" s="94" t="s">
        <v>32</v>
      </c>
      <c r="J59" s="29" t="str">
        <f>E26</f>
        <v>Fajfrová Irena</v>
      </c>
      <c r="L59" s="31"/>
    </row>
    <row r="60" spans="2:12" s="1" customFormat="1" ht="10.35" customHeight="1" hidden="1">
      <c r="B60" s="31"/>
      <c r="I60" s="93"/>
      <c r="L60" s="31"/>
    </row>
    <row r="61" spans="2:12" s="1" customFormat="1" ht="29.25" customHeight="1" hidden="1">
      <c r="B61" s="31"/>
      <c r="C61" s="111" t="s">
        <v>106</v>
      </c>
      <c r="D61" s="102"/>
      <c r="E61" s="102"/>
      <c r="F61" s="102"/>
      <c r="G61" s="102"/>
      <c r="H61" s="102"/>
      <c r="I61" s="112"/>
      <c r="J61" s="113" t="s">
        <v>107</v>
      </c>
      <c r="K61" s="102"/>
      <c r="L61" s="31"/>
    </row>
    <row r="62" spans="2:12" s="1" customFormat="1" ht="10.35" customHeight="1" hidden="1">
      <c r="B62" s="31"/>
      <c r="I62" s="93"/>
      <c r="L62" s="31"/>
    </row>
    <row r="63" spans="2:47" s="1" customFormat="1" ht="22.9" customHeight="1" hidden="1">
      <c r="B63" s="31"/>
      <c r="C63" s="114" t="s">
        <v>108</v>
      </c>
      <c r="I63" s="93"/>
      <c r="J63" s="61">
        <f>J95</f>
        <v>0</v>
      </c>
      <c r="L63" s="31"/>
      <c r="AU63" s="17" t="s">
        <v>109</v>
      </c>
    </row>
    <row r="64" spans="2:12" s="8" customFormat="1" ht="24.95" customHeight="1" hidden="1">
      <c r="B64" s="115"/>
      <c r="D64" s="116" t="s">
        <v>110</v>
      </c>
      <c r="E64" s="117"/>
      <c r="F64" s="117"/>
      <c r="G64" s="117"/>
      <c r="H64" s="117"/>
      <c r="I64" s="118"/>
      <c r="J64" s="119">
        <f>J96</f>
        <v>0</v>
      </c>
      <c r="L64" s="115"/>
    </row>
    <row r="65" spans="2:12" s="9" customFormat="1" ht="19.9" customHeight="1" hidden="1">
      <c r="B65" s="120"/>
      <c r="D65" s="121" t="s">
        <v>111</v>
      </c>
      <c r="E65" s="122"/>
      <c r="F65" s="122"/>
      <c r="G65" s="122"/>
      <c r="H65" s="122"/>
      <c r="I65" s="123"/>
      <c r="J65" s="124">
        <f>J97</f>
        <v>0</v>
      </c>
      <c r="L65" s="120"/>
    </row>
    <row r="66" spans="2:12" s="9" customFormat="1" ht="19.9" customHeight="1" hidden="1">
      <c r="B66" s="120"/>
      <c r="D66" s="121" t="s">
        <v>112</v>
      </c>
      <c r="E66" s="122"/>
      <c r="F66" s="122"/>
      <c r="G66" s="122"/>
      <c r="H66" s="122"/>
      <c r="I66" s="123"/>
      <c r="J66" s="124">
        <f>J160</f>
        <v>0</v>
      </c>
      <c r="L66" s="120"/>
    </row>
    <row r="67" spans="2:12" s="9" customFormat="1" ht="19.9" customHeight="1" hidden="1">
      <c r="B67" s="120"/>
      <c r="D67" s="121" t="s">
        <v>113</v>
      </c>
      <c r="E67" s="122"/>
      <c r="F67" s="122"/>
      <c r="G67" s="122"/>
      <c r="H67" s="122"/>
      <c r="I67" s="123"/>
      <c r="J67" s="124">
        <f>J167</f>
        <v>0</v>
      </c>
      <c r="L67" s="120"/>
    </row>
    <row r="68" spans="2:12" s="9" customFormat="1" ht="19.9" customHeight="1" hidden="1">
      <c r="B68" s="120"/>
      <c r="D68" s="121" t="s">
        <v>114</v>
      </c>
      <c r="E68" s="122"/>
      <c r="F68" s="122"/>
      <c r="G68" s="122"/>
      <c r="H68" s="122"/>
      <c r="I68" s="123"/>
      <c r="J68" s="124">
        <f>J177</f>
        <v>0</v>
      </c>
      <c r="L68" s="120"/>
    </row>
    <row r="69" spans="2:12" s="9" customFormat="1" ht="19.9" customHeight="1" hidden="1">
      <c r="B69" s="120"/>
      <c r="D69" s="121" t="s">
        <v>115</v>
      </c>
      <c r="E69" s="122"/>
      <c r="F69" s="122"/>
      <c r="G69" s="122"/>
      <c r="H69" s="122"/>
      <c r="I69" s="123"/>
      <c r="J69" s="124">
        <f>J218</f>
        <v>0</v>
      </c>
      <c r="L69" s="120"/>
    </row>
    <row r="70" spans="2:12" s="9" customFormat="1" ht="19.9" customHeight="1" hidden="1">
      <c r="B70" s="120"/>
      <c r="D70" s="121" t="s">
        <v>116</v>
      </c>
      <c r="E70" s="122"/>
      <c r="F70" s="122"/>
      <c r="G70" s="122"/>
      <c r="H70" s="122"/>
      <c r="I70" s="123"/>
      <c r="J70" s="124">
        <f>J221</f>
        <v>0</v>
      </c>
      <c r="L70" s="120"/>
    </row>
    <row r="71" spans="2:12" s="9" customFormat="1" ht="19.9" customHeight="1" hidden="1">
      <c r="B71" s="120"/>
      <c r="D71" s="121" t="s">
        <v>117</v>
      </c>
      <c r="E71" s="122"/>
      <c r="F71" s="122"/>
      <c r="G71" s="122"/>
      <c r="H71" s="122"/>
      <c r="I71" s="123"/>
      <c r="J71" s="124">
        <f>J229</f>
        <v>0</v>
      </c>
      <c r="L71" s="120"/>
    </row>
    <row r="72" spans="2:12" s="8" customFormat="1" ht="24.95" customHeight="1" hidden="1">
      <c r="B72" s="115"/>
      <c r="D72" s="116" t="s">
        <v>118</v>
      </c>
      <c r="E72" s="117"/>
      <c r="F72" s="117"/>
      <c r="G72" s="117"/>
      <c r="H72" s="117"/>
      <c r="I72" s="118"/>
      <c r="J72" s="119">
        <f>J231</f>
        <v>0</v>
      </c>
      <c r="L72" s="115"/>
    </row>
    <row r="73" spans="2:12" s="9" customFormat="1" ht="19.9" customHeight="1" hidden="1">
      <c r="B73" s="120"/>
      <c r="D73" s="121" t="s">
        <v>119</v>
      </c>
      <c r="E73" s="122"/>
      <c r="F73" s="122"/>
      <c r="G73" s="122"/>
      <c r="H73" s="122"/>
      <c r="I73" s="123"/>
      <c r="J73" s="124">
        <f>J232</f>
        <v>0</v>
      </c>
      <c r="L73" s="120"/>
    </row>
    <row r="74" spans="2:12" s="1" customFormat="1" ht="21.75" customHeight="1" hidden="1">
      <c r="B74" s="31"/>
      <c r="I74" s="93"/>
      <c r="L74" s="31"/>
    </row>
    <row r="75" spans="2:12" s="1" customFormat="1" ht="6.95" customHeight="1" hidden="1">
      <c r="B75" s="40"/>
      <c r="C75" s="41"/>
      <c r="D75" s="41"/>
      <c r="E75" s="41"/>
      <c r="F75" s="41"/>
      <c r="G75" s="41"/>
      <c r="H75" s="41"/>
      <c r="I75" s="109"/>
      <c r="J75" s="41"/>
      <c r="K75" s="41"/>
      <c r="L75" s="31"/>
    </row>
    <row r="76" ht="11.25" hidden="1"/>
    <row r="77" ht="11.25" hidden="1"/>
    <row r="78" ht="11.25" hidden="1"/>
    <row r="79" spans="2:12" s="1" customFormat="1" ht="6.95" customHeight="1">
      <c r="B79" s="42"/>
      <c r="C79" s="43"/>
      <c r="D79" s="43"/>
      <c r="E79" s="43"/>
      <c r="F79" s="43"/>
      <c r="G79" s="43"/>
      <c r="H79" s="43"/>
      <c r="I79" s="110"/>
      <c r="J79" s="43"/>
      <c r="K79" s="43"/>
      <c r="L79" s="31"/>
    </row>
    <row r="80" spans="2:12" s="1" customFormat="1" ht="24.95" customHeight="1">
      <c r="B80" s="31"/>
      <c r="C80" s="21" t="s">
        <v>120</v>
      </c>
      <c r="I80" s="93"/>
      <c r="L80" s="31"/>
    </row>
    <row r="81" spans="2:12" s="1" customFormat="1" ht="6.95" customHeight="1">
      <c r="B81" s="31"/>
      <c r="I81" s="93"/>
      <c r="L81" s="31"/>
    </row>
    <row r="82" spans="2:12" s="1" customFormat="1" ht="12" customHeight="1">
      <c r="B82" s="31"/>
      <c r="C82" s="26" t="s">
        <v>15</v>
      </c>
      <c r="I82" s="93"/>
      <c r="L82" s="31"/>
    </row>
    <row r="83" spans="2:12" s="1" customFormat="1" ht="16.5" customHeight="1">
      <c r="B83" s="31"/>
      <c r="E83" s="249" t="str">
        <f>E7</f>
        <v>Prodloužené vodovodu Zubří - ul.Čertoryje,ul.Pod Obecníkem a ul.Nad Točnou</v>
      </c>
      <c r="F83" s="250"/>
      <c r="G83" s="250"/>
      <c r="H83" s="250"/>
      <c r="I83" s="93"/>
      <c r="L83" s="31"/>
    </row>
    <row r="84" spans="2:12" ht="12" customHeight="1">
      <c r="B84" s="20"/>
      <c r="C84" s="26" t="s">
        <v>101</v>
      </c>
      <c r="L84" s="20"/>
    </row>
    <row r="85" spans="2:12" s="1" customFormat="1" ht="16.5" customHeight="1">
      <c r="B85" s="31"/>
      <c r="E85" s="249" t="s">
        <v>102</v>
      </c>
      <c r="F85" s="224"/>
      <c r="G85" s="224"/>
      <c r="H85" s="224"/>
      <c r="I85" s="93"/>
      <c r="L85" s="31"/>
    </row>
    <row r="86" spans="2:12" s="1" customFormat="1" ht="12" customHeight="1">
      <c r="B86" s="31"/>
      <c r="C86" s="26" t="s">
        <v>103</v>
      </c>
      <c r="I86" s="93"/>
      <c r="L86" s="31"/>
    </row>
    <row r="87" spans="2:12" s="1" customFormat="1" ht="16.5" customHeight="1">
      <c r="B87" s="31"/>
      <c r="E87" s="225" t="str">
        <f>E11</f>
        <v>01 - Vodovodní řad 1</v>
      </c>
      <c r="F87" s="224"/>
      <c r="G87" s="224"/>
      <c r="H87" s="224"/>
      <c r="I87" s="93"/>
      <c r="L87" s="31"/>
    </row>
    <row r="88" spans="2:12" s="1" customFormat="1" ht="6.95" customHeight="1">
      <c r="B88" s="31"/>
      <c r="I88" s="93"/>
      <c r="L88" s="31"/>
    </row>
    <row r="89" spans="2:12" s="1" customFormat="1" ht="12" customHeight="1">
      <c r="B89" s="31"/>
      <c r="C89" s="26" t="s">
        <v>19</v>
      </c>
      <c r="F89" s="17" t="str">
        <f>F14</f>
        <v>Zubří</v>
      </c>
      <c r="I89" s="94" t="s">
        <v>21</v>
      </c>
      <c r="J89" s="47" t="str">
        <f>IF(J14="","",J14)</f>
        <v>29. 10. 2018</v>
      </c>
      <c r="L89" s="31"/>
    </row>
    <row r="90" spans="2:12" s="1" customFormat="1" ht="6.95" customHeight="1">
      <c r="B90" s="31"/>
      <c r="I90" s="93"/>
      <c r="L90" s="31"/>
    </row>
    <row r="91" spans="2:12" s="1" customFormat="1" ht="13.7" customHeight="1">
      <c r="B91" s="31"/>
      <c r="C91" s="26" t="s">
        <v>23</v>
      </c>
      <c r="F91" s="17" t="str">
        <f>E17</f>
        <v>Město Zubří</v>
      </c>
      <c r="I91" s="94" t="s">
        <v>29</v>
      </c>
      <c r="J91" s="29" t="str">
        <f>E23</f>
        <v>Ing.Romana Kašparová</v>
      </c>
      <c r="L91" s="31"/>
    </row>
    <row r="92" spans="2:12" s="1" customFormat="1" ht="13.7" customHeight="1">
      <c r="B92" s="31"/>
      <c r="C92" s="26" t="s">
        <v>27</v>
      </c>
      <c r="F92" s="17" t="str">
        <f>IF(E20="","",E20)</f>
        <v>Vyplň údaj</v>
      </c>
      <c r="I92" s="94" t="s">
        <v>32</v>
      </c>
      <c r="J92" s="29" t="str">
        <f>E26</f>
        <v>Fajfrová Irena</v>
      </c>
      <c r="L92" s="31"/>
    </row>
    <row r="93" spans="2:12" s="1" customFormat="1" ht="10.35" customHeight="1">
      <c r="B93" s="31"/>
      <c r="I93" s="93"/>
      <c r="L93" s="31"/>
    </row>
    <row r="94" spans="2:20" s="10" customFormat="1" ht="29.25" customHeight="1">
      <c r="B94" s="125"/>
      <c r="C94" s="126" t="s">
        <v>121</v>
      </c>
      <c r="D94" s="127" t="s">
        <v>54</v>
      </c>
      <c r="E94" s="127" t="s">
        <v>50</v>
      </c>
      <c r="F94" s="127" t="s">
        <v>51</v>
      </c>
      <c r="G94" s="127" t="s">
        <v>122</v>
      </c>
      <c r="H94" s="127" t="s">
        <v>123</v>
      </c>
      <c r="I94" s="128" t="s">
        <v>124</v>
      </c>
      <c r="J94" s="127" t="s">
        <v>107</v>
      </c>
      <c r="K94" s="129" t="s">
        <v>125</v>
      </c>
      <c r="L94" s="125"/>
      <c r="M94" s="54" t="s">
        <v>1</v>
      </c>
      <c r="N94" s="55" t="s">
        <v>39</v>
      </c>
      <c r="O94" s="55" t="s">
        <v>126</v>
      </c>
      <c r="P94" s="55" t="s">
        <v>127</v>
      </c>
      <c r="Q94" s="55" t="s">
        <v>128</v>
      </c>
      <c r="R94" s="55" t="s">
        <v>129</v>
      </c>
      <c r="S94" s="55" t="s">
        <v>130</v>
      </c>
      <c r="T94" s="56" t="s">
        <v>131</v>
      </c>
    </row>
    <row r="95" spans="2:63" s="1" customFormat="1" ht="22.9" customHeight="1">
      <c r="B95" s="31"/>
      <c r="C95" s="59" t="s">
        <v>132</v>
      </c>
      <c r="I95" s="93"/>
      <c r="J95" s="130">
        <f>BK95</f>
        <v>0</v>
      </c>
      <c r="L95" s="31"/>
      <c r="M95" s="57"/>
      <c r="N95" s="48"/>
      <c r="O95" s="48"/>
      <c r="P95" s="131">
        <f>P96+P231</f>
        <v>0</v>
      </c>
      <c r="Q95" s="48"/>
      <c r="R95" s="131">
        <f>R96+R231</f>
        <v>682.9615308099999</v>
      </c>
      <c r="S95" s="48"/>
      <c r="T95" s="132">
        <f>T96+T231</f>
        <v>154.92753599999998</v>
      </c>
      <c r="AT95" s="17" t="s">
        <v>68</v>
      </c>
      <c r="AU95" s="17" t="s">
        <v>109</v>
      </c>
      <c r="BK95" s="133">
        <f>BK96+BK231</f>
        <v>0</v>
      </c>
    </row>
    <row r="96" spans="2:63" s="11" customFormat="1" ht="25.9" customHeight="1">
      <c r="B96" s="134"/>
      <c r="D96" s="135" t="s">
        <v>68</v>
      </c>
      <c r="E96" s="136" t="s">
        <v>133</v>
      </c>
      <c r="F96" s="136" t="s">
        <v>134</v>
      </c>
      <c r="I96" s="137"/>
      <c r="J96" s="138">
        <f>BK96</f>
        <v>0</v>
      </c>
      <c r="L96" s="134"/>
      <c r="M96" s="139"/>
      <c r="N96" s="140"/>
      <c r="O96" s="140"/>
      <c r="P96" s="141">
        <f>P97+P160+P167+P177+P218+P221+P229</f>
        <v>0</v>
      </c>
      <c r="Q96" s="140"/>
      <c r="R96" s="141">
        <f>R97+R160+R167+R177+R218+R221+R229</f>
        <v>682.9615308099999</v>
      </c>
      <c r="S96" s="140"/>
      <c r="T96" s="142">
        <f>T97+T160+T167+T177+T218+T221+T229</f>
        <v>154.92753599999998</v>
      </c>
      <c r="AR96" s="135" t="s">
        <v>76</v>
      </c>
      <c r="AT96" s="143" t="s">
        <v>68</v>
      </c>
      <c r="AU96" s="143" t="s">
        <v>69</v>
      </c>
      <c r="AY96" s="135" t="s">
        <v>135</v>
      </c>
      <c r="BK96" s="144">
        <f>BK97+BK160+BK167+BK177+BK218+BK221+BK229</f>
        <v>0</v>
      </c>
    </row>
    <row r="97" spans="2:63" s="11" customFormat="1" ht="22.9" customHeight="1">
      <c r="B97" s="134"/>
      <c r="D97" s="135" t="s">
        <v>68</v>
      </c>
      <c r="E97" s="145" t="s">
        <v>76</v>
      </c>
      <c r="F97" s="145" t="s">
        <v>136</v>
      </c>
      <c r="I97" s="137"/>
      <c r="J97" s="146">
        <f>BK97</f>
        <v>0</v>
      </c>
      <c r="L97" s="134"/>
      <c r="M97" s="139"/>
      <c r="N97" s="140"/>
      <c r="O97" s="140"/>
      <c r="P97" s="141">
        <f>SUM(P98:P159)</f>
        <v>0</v>
      </c>
      <c r="Q97" s="140"/>
      <c r="R97" s="141">
        <f>SUM(R98:R159)</f>
        <v>433.17577888</v>
      </c>
      <c r="S97" s="140"/>
      <c r="T97" s="142">
        <f>SUM(T98:T159)</f>
        <v>154.92753599999998</v>
      </c>
      <c r="AR97" s="135" t="s">
        <v>76</v>
      </c>
      <c r="AT97" s="143" t="s">
        <v>68</v>
      </c>
      <c r="AU97" s="143" t="s">
        <v>76</v>
      </c>
      <c r="AY97" s="135" t="s">
        <v>135</v>
      </c>
      <c r="BK97" s="144">
        <f>SUM(BK98:BK159)</f>
        <v>0</v>
      </c>
    </row>
    <row r="98" spans="2:65" s="1" customFormat="1" ht="16.5" customHeight="1">
      <c r="B98" s="147"/>
      <c r="C98" s="148" t="s">
        <v>76</v>
      </c>
      <c r="D98" s="148" t="s">
        <v>137</v>
      </c>
      <c r="E98" s="149" t="s">
        <v>138</v>
      </c>
      <c r="F98" s="150" t="s">
        <v>139</v>
      </c>
      <c r="G98" s="151" t="s">
        <v>140</v>
      </c>
      <c r="H98" s="152">
        <v>255.656</v>
      </c>
      <c r="I98" s="153"/>
      <c r="J98" s="154">
        <f>ROUND(I98*H98,2)</f>
        <v>0</v>
      </c>
      <c r="K98" s="150" t="s">
        <v>141</v>
      </c>
      <c r="L98" s="31"/>
      <c r="M98" s="155" t="s">
        <v>1</v>
      </c>
      <c r="N98" s="156" t="s">
        <v>40</v>
      </c>
      <c r="O98" s="50"/>
      <c r="P98" s="157">
        <f>O98*H98</f>
        <v>0</v>
      </c>
      <c r="Q98" s="157">
        <v>0</v>
      </c>
      <c r="R98" s="157">
        <f>Q98*H98</f>
        <v>0</v>
      </c>
      <c r="S98" s="157">
        <v>0.29</v>
      </c>
      <c r="T98" s="158">
        <f>S98*H98</f>
        <v>74.14023999999999</v>
      </c>
      <c r="AR98" s="17" t="s">
        <v>142</v>
      </c>
      <c r="AT98" s="17" t="s">
        <v>137</v>
      </c>
      <c r="AU98" s="17" t="s">
        <v>78</v>
      </c>
      <c r="AY98" s="17" t="s">
        <v>135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17" t="s">
        <v>76</v>
      </c>
      <c r="BK98" s="159">
        <f>ROUND(I98*H98,2)</f>
        <v>0</v>
      </c>
      <c r="BL98" s="17" t="s">
        <v>142</v>
      </c>
      <c r="BM98" s="17" t="s">
        <v>143</v>
      </c>
    </row>
    <row r="99" spans="2:51" s="12" customFormat="1" ht="11.25">
      <c r="B99" s="160"/>
      <c r="D99" s="161" t="s">
        <v>144</v>
      </c>
      <c r="E99" s="162" t="s">
        <v>1</v>
      </c>
      <c r="F99" s="163" t="s">
        <v>90</v>
      </c>
      <c r="H99" s="164">
        <v>255.656</v>
      </c>
      <c r="I99" s="165"/>
      <c r="L99" s="160"/>
      <c r="M99" s="166"/>
      <c r="N99" s="167"/>
      <c r="O99" s="167"/>
      <c r="P99" s="167"/>
      <c r="Q99" s="167"/>
      <c r="R99" s="167"/>
      <c r="S99" s="167"/>
      <c r="T99" s="168"/>
      <c r="AT99" s="162" t="s">
        <v>144</v>
      </c>
      <c r="AU99" s="162" t="s">
        <v>78</v>
      </c>
      <c r="AV99" s="12" t="s">
        <v>78</v>
      </c>
      <c r="AW99" s="12" t="s">
        <v>31</v>
      </c>
      <c r="AX99" s="12" t="s">
        <v>76</v>
      </c>
      <c r="AY99" s="162" t="s">
        <v>135</v>
      </c>
    </row>
    <row r="100" spans="2:65" s="1" customFormat="1" ht="16.5" customHeight="1">
      <c r="B100" s="147"/>
      <c r="C100" s="148" t="s">
        <v>78</v>
      </c>
      <c r="D100" s="148" t="s">
        <v>137</v>
      </c>
      <c r="E100" s="149" t="s">
        <v>145</v>
      </c>
      <c r="F100" s="150" t="s">
        <v>146</v>
      </c>
      <c r="G100" s="151" t="s">
        <v>140</v>
      </c>
      <c r="H100" s="152">
        <v>255.656</v>
      </c>
      <c r="I100" s="153"/>
      <c r="J100" s="154">
        <f>ROUND(I100*H100,2)</f>
        <v>0</v>
      </c>
      <c r="K100" s="150" t="s">
        <v>141</v>
      </c>
      <c r="L100" s="31"/>
      <c r="M100" s="155" t="s">
        <v>1</v>
      </c>
      <c r="N100" s="156" t="s">
        <v>40</v>
      </c>
      <c r="O100" s="50"/>
      <c r="P100" s="157">
        <f>O100*H100</f>
        <v>0</v>
      </c>
      <c r="Q100" s="157">
        <v>0</v>
      </c>
      <c r="R100" s="157">
        <f>Q100*H100</f>
        <v>0</v>
      </c>
      <c r="S100" s="157">
        <v>0.316</v>
      </c>
      <c r="T100" s="158">
        <f>S100*H100</f>
        <v>80.787296</v>
      </c>
      <c r="AR100" s="17" t="s">
        <v>142</v>
      </c>
      <c r="AT100" s="17" t="s">
        <v>137</v>
      </c>
      <c r="AU100" s="17" t="s">
        <v>78</v>
      </c>
      <c r="AY100" s="17" t="s">
        <v>135</v>
      </c>
      <c r="BE100" s="159">
        <f>IF(N100="základní",J100,0)</f>
        <v>0</v>
      </c>
      <c r="BF100" s="159">
        <f>IF(N100="snížená",J100,0)</f>
        <v>0</v>
      </c>
      <c r="BG100" s="159">
        <f>IF(N100="zákl. přenesená",J100,0)</f>
        <v>0</v>
      </c>
      <c r="BH100" s="159">
        <f>IF(N100="sníž. přenesená",J100,0)</f>
        <v>0</v>
      </c>
      <c r="BI100" s="159">
        <f>IF(N100="nulová",J100,0)</f>
        <v>0</v>
      </c>
      <c r="BJ100" s="17" t="s">
        <v>76</v>
      </c>
      <c r="BK100" s="159">
        <f>ROUND(I100*H100,2)</f>
        <v>0</v>
      </c>
      <c r="BL100" s="17" t="s">
        <v>142</v>
      </c>
      <c r="BM100" s="17" t="s">
        <v>147</v>
      </c>
    </row>
    <row r="101" spans="2:51" s="13" customFormat="1" ht="11.25">
      <c r="B101" s="169"/>
      <c r="D101" s="161" t="s">
        <v>144</v>
      </c>
      <c r="E101" s="170" t="s">
        <v>1</v>
      </c>
      <c r="F101" s="171" t="s">
        <v>148</v>
      </c>
      <c r="H101" s="170" t="s">
        <v>1</v>
      </c>
      <c r="I101" s="172"/>
      <c r="L101" s="169"/>
      <c r="M101" s="173"/>
      <c r="N101" s="174"/>
      <c r="O101" s="174"/>
      <c r="P101" s="174"/>
      <c r="Q101" s="174"/>
      <c r="R101" s="174"/>
      <c r="S101" s="174"/>
      <c r="T101" s="175"/>
      <c r="AT101" s="170" t="s">
        <v>144</v>
      </c>
      <c r="AU101" s="170" t="s">
        <v>78</v>
      </c>
      <c r="AV101" s="13" t="s">
        <v>76</v>
      </c>
      <c r="AW101" s="13" t="s">
        <v>31</v>
      </c>
      <c r="AX101" s="13" t="s">
        <v>69</v>
      </c>
      <c r="AY101" s="170" t="s">
        <v>135</v>
      </c>
    </row>
    <row r="102" spans="2:51" s="12" customFormat="1" ht="11.25">
      <c r="B102" s="160"/>
      <c r="D102" s="161" t="s">
        <v>144</v>
      </c>
      <c r="E102" s="162" t="s">
        <v>1</v>
      </c>
      <c r="F102" s="163" t="s">
        <v>149</v>
      </c>
      <c r="H102" s="164">
        <v>255.656</v>
      </c>
      <c r="I102" s="165"/>
      <c r="L102" s="160"/>
      <c r="M102" s="166"/>
      <c r="N102" s="167"/>
      <c r="O102" s="167"/>
      <c r="P102" s="167"/>
      <c r="Q102" s="167"/>
      <c r="R102" s="167"/>
      <c r="S102" s="167"/>
      <c r="T102" s="168"/>
      <c r="AT102" s="162" t="s">
        <v>144</v>
      </c>
      <c r="AU102" s="162" t="s">
        <v>78</v>
      </c>
      <c r="AV102" s="12" t="s">
        <v>78</v>
      </c>
      <c r="AW102" s="12" t="s">
        <v>31</v>
      </c>
      <c r="AX102" s="12" t="s">
        <v>69</v>
      </c>
      <c r="AY102" s="162" t="s">
        <v>135</v>
      </c>
    </row>
    <row r="103" spans="2:51" s="14" customFormat="1" ht="11.25">
      <c r="B103" s="176"/>
      <c r="D103" s="161" t="s">
        <v>144</v>
      </c>
      <c r="E103" s="177" t="s">
        <v>92</v>
      </c>
      <c r="F103" s="178" t="s">
        <v>150</v>
      </c>
      <c r="H103" s="179">
        <v>255.656</v>
      </c>
      <c r="I103" s="180"/>
      <c r="L103" s="176"/>
      <c r="M103" s="181"/>
      <c r="N103" s="182"/>
      <c r="O103" s="182"/>
      <c r="P103" s="182"/>
      <c r="Q103" s="182"/>
      <c r="R103" s="182"/>
      <c r="S103" s="182"/>
      <c r="T103" s="183"/>
      <c r="AT103" s="177" t="s">
        <v>144</v>
      </c>
      <c r="AU103" s="177" t="s">
        <v>78</v>
      </c>
      <c r="AV103" s="14" t="s">
        <v>151</v>
      </c>
      <c r="AW103" s="14" t="s">
        <v>31</v>
      </c>
      <c r="AX103" s="14" t="s">
        <v>69</v>
      </c>
      <c r="AY103" s="177" t="s">
        <v>135</v>
      </c>
    </row>
    <row r="104" spans="2:51" s="15" customFormat="1" ht="11.25">
      <c r="B104" s="184"/>
      <c r="D104" s="161" t="s">
        <v>144</v>
      </c>
      <c r="E104" s="185" t="s">
        <v>90</v>
      </c>
      <c r="F104" s="186" t="s">
        <v>152</v>
      </c>
      <c r="H104" s="187">
        <v>255.656</v>
      </c>
      <c r="I104" s="188"/>
      <c r="L104" s="184"/>
      <c r="M104" s="189"/>
      <c r="N104" s="190"/>
      <c r="O104" s="190"/>
      <c r="P104" s="190"/>
      <c r="Q104" s="190"/>
      <c r="R104" s="190"/>
      <c r="S104" s="190"/>
      <c r="T104" s="191"/>
      <c r="AT104" s="185" t="s">
        <v>144</v>
      </c>
      <c r="AU104" s="185" t="s">
        <v>78</v>
      </c>
      <c r="AV104" s="15" t="s">
        <v>142</v>
      </c>
      <c r="AW104" s="15" t="s">
        <v>31</v>
      </c>
      <c r="AX104" s="15" t="s">
        <v>76</v>
      </c>
      <c r="AY104" s="185" t="s">
        <v>135</v>
      </c>
    </row>
    <row r="105" spans="2:65" s="1" customFormat="1" ht="16.5" customHeight="1">
      <c r="B105" s="147"/>
      <c r="C105" s="148" t="s">
        <v>142</v>
      </c>
      <c r="D105" s="148" t="s">
        <v>137</v>
      </c>
      <c r="E105" s="149" t="s">
        <v>153</v>
      </c>
      <c r="F105" s="150" t="s">
        <v>154</v>
      </c>
      <c r="G105" s="151" t="s">
        <v>155</v>
      </c>
      <c r="H105" s="152">
        <v>1.5</v>
      </c>
      <c r="I105" s="153"/>
      <c r="J105" s="154">
        <f>ROUND(I105*H105,2)</f>
        <v>0</v>
      </c>
      <c r="K105" s="150" t="s">
        <v>141</v>
      </c>
      <c r="L105" s="31"/>
      <c r="M105" s="155" t="s">
        <v>1</v>
      </c>
      <c r="N105" s="156" t="s">
        <v>40</v>
      </c>
      <c r="O105" s="50"/>
      <c r="P105" s="157">
        <f>O105*H105</f>
        <v>0</v>
      </c>
      <c r="Q105" s="157">
        <v>0.01068</v>
      </c>
      <c r="R105" s="157">
        <f>Q105*H105</f>
        <v>0.01602</v>
      </c>
      <c r="S105" s="157">
        <v>0</v>
      </c>
      <c r="T105" s="158">
        <f>S105*H105</f>
        <v>0</v>
      </c>
      <c r="AR105" s="17" t="s">
        <v>142</v>
      </c>
      <c r="AT105" s="17" t="s">
        <v>137</v>
      </c>
      <c r="AU105" s="17" t="s">
        <v>78</v>
      </c>
      <c r="AY105" s="17" t="s">
        <v>135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7" t="s">
        <v>76</v>
      </c>
      <c r="BK105" s="159">
        <f>ROUND(I105*H105,2)</f>
        <v>0</v>
      </c>
      <c r="BL105" s="17" t="s">
        <v>142</v>
      </c>
      <c r="BM105" s="17" t="s">
        <v>156</v>
      </c>
    </row>
    <row r="106" spans="2:65" s="1" customFormat="1" ht="16.5" customHeight="1">
      <c r="B106" s="147"/>
      <c r="C106" s="148" t="s">
        <v>157</v>
      </c>
      <c r="D106" s="148" t="s">
        <v>137</v>
      </c>
      <c r="E106" s="149" t="s">
        <v>158</v>
      </c>
      <c r="F106" s="150" t="s">
        <v>159</v>
      </c>
      <c r="G106" s="151" t="s">
        <v>155</v>
      </c>
      <c r="H106" s="152">
        <v>313</v>
      </c>
      <c r="I106" s="153"/>
      <c r="J106" s="154">
        <f>ROUND(I106*H106,2)</f>
        <v>0</v>
      </c>
      <c r="K106" s="150" t="s">
        <v>141</v>
      </c>
      <c r="L106" s="31"/>
      <c r="M106" s="155" t="s">
        <v>1</v>
      </c>
      <c r="N106" s="156" t="s">
        <v>40</v>
      </c>
      <c r="O106" s="50"/>
      <c r="P106" s="157">
        <f>O106*H106</f>
        <v>0</v>
      </c>
      <c r="Q106" s="157">
        <v>0.00055</v>
      </c>
      <c r="R106" s="157">
        <f>Q106*H106</f>
        <v>0.17215</v>
      </c>
      <c r="S106" s="157">
        <v>0</v>
      </c>
      <c r="T106" s="158">
        <f>S106*H106</f>
        <v>0</v>
      </c>
      <c r="AR106" s="17" t="s">
        <v>142</v>
      </c>
      <c r="AT106" s="17" t="s">
        <v>137</v>
      </c>
      <c r="AU106" s="17" t="s">
        <v>78</v>
      </c>
      <c r="AY106" s="17" t="s">
        <v>135</v>
      </c>
      <c r="BE106" s="159">
        <f>IF(N106="základní",J106,0)</f>
        <v>0</v>
      </c>
      <c r="BF106" s="159">
        <f>IF(N106="snížená",J106,0)</f>
        <v>0</v>
      </c>
      <c r="BG106" s="159">
        <f>IF(N106="zákl. přenesená",J106,0)</f>
        <v>0</v>
      </c>
      <c r="BH106" s="159">
        <f>IF(N106="sníž. přenesená",J106,0)</f>
        <v>0</v>
      </c>
      <c r="BI106" s="159">
        <f>IF(N106="nulová",J106,0)</f>
        <v>0</v>
      </c>
      <c r="BJ106" s="17" t="s">
        <v>76</v>
      </c>
      <c r="BK106" s="159">
        <f>ROUND(I106*H106,2)</f>
        <v>0</v>
      </c>
      <c r="BL106" s="17" t="s">
        <v>142</v>
      </c>
      <c r="BM106" s="17" t="s">
        <v>160</v>
      </c>
    </row>
    <row r="107" spans="2:65" s="1" customFormat="1" ht="16.5" customHeight="1">
      <c r="B107" s="147"/>
      <c r="C107" s="148" t="s">
        <v>161</v>
      </c>
      <c r="D107" s="148" t="s">
        <v>137</v>
      </c>
      <c r="E107" s="149" t="s">
        <v>162</v>
      </c>
      <c r="F107" s="150" t="s">
        <v>163</v>
      </c>
      <c r="G107" s="151" t="s">
        <v>155</v>
      </c>
      <c r="H107" s="152">
        <v>313</v>
      </c>
      <c r="I107" s="153"/>
      <c r="J107" s="154">
        <f>ROUND(I107*H107,2)</f>
        <v>0</v>
      </c>
      <c r="K107" s="150" t="s">
        <v>141</v>
      </c>
      <c r="L107" s="31"/>
      <c r="M107" s="155" t="s">
        <v>1</v>
      </c>
      <c r="N107" s="156" t="s">
        <v>40</v>
      </c>
      <c r="O107" s="50"/>
      <c r="P107" s="157">
        <f>O107*H107</f>
        <v>0</v>
      </c>
      <c r="Q107" s="157">
        <v>0</v>
      </c>
      <c r="R107" s="157">
        <f>Q107*H107</f>
        <v>0</v>
      </c>
      <c r="S107" s="157">
        <v>0</v>
      </c>
      <c r="T107" s="158">
        <f>S107*H107</f>
        <v>0</v>
      </c>
      <c r="AR107" s="17" t="s">
        <v>142</v>
      </c>
      <c r="AT107" s="17" t="s">
        <v>137</v>
      </c>
      <c r="AU107" s="17" t="s">
        <v>78</v>
      </c>
      <c r="AY107" s="17" t="s">
        <v>135</v>
      </c>
      <c r="BE107" s="159">
        <f>IF(N107="základní",J107,0)</f>
        <v>0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17" t="s">
        <v>76</v>
      </c>
      <c r="BK107" s="159">
        <f>ROUND(I107*H107,2)</f>
        <v>0</v>
      </c>
      <c r="BL107" s="17" t="s">
        <v>142</v>
      </c>
      <c r="BM107" s="17" t="s">
        <v>164</v>
      </c>
    </row>
    <row r="108" spans="2:65" s="1" customFormat="1" ht="16.5" customHeight="1">
      <c r="B108" s="147"/>
      <c r="C108" s="148" t="s">
        <v>165</v>
      </c>
      <c r="D108" s="148" t="s">
        <v>137</v>
      </c>
      <c r="E108" s="149" t="s">
        <v>166</v>
      </c>
      <c r="F108" s="150" t="s">
        <v>167</v>
      </c>
      <c r="G108" s="151" t="s">
        <v>168</v>
      </c>
      <c r="H108" s="152">
        <v>140.732</v>
      </c>
      <c r="I108" s="153"/>
      <c r="J108" s="154">
        <f>ROUND(I108*H108,2)</f>
        <v>0</v>
      </c>
      <c r="K108" s="150" t="s">
        <v>169</v>
      </c>
      <c r="L108" s="31"/>
      <c r="M108" s="155" t="s">
        <v>1</v>
      </c>
      <c r="N108" s="156" t="s">
        <v>40</v>
      </c>
      <c r="O108" s="50"/>
      <c r="P108" s="157">
        <f>O108*H108</f>
        <v>0</v>
      </c>
      <c r="Q108" s="157">
        <v>0</v>
      </c>
      <c r="R108" s="157">
        <f>Q108*H108</f>
        <v>0</v>
      </c>
      <c r="S108" s="157">
        <v>0</v>
      </c>
      <c r="T108" s="158">
        <f>S108*H108</f>
        <v>0</v>
      </c>
      <c r="AR108" s="17" t="s">
        <v>142</v>
      </c>
      <c r="AT108" s="17" t="s">
        <v>137</v>
      </c>
      <c r="AU108" s="17" t="s">
        <v>78</v>
      </c>
      <c r="AY108" s="17" t="s">
        <v>135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17" t="s">
        <v>76</v>
      </c>
      <c r="BK108" s="159">
        <f>ROUND(I108*H108,2)</f>
        <v>0</v>
      </c>
      <c r="BL108" s="17" t="s">
        <v>142</v>
      </c>
      <c r="BM108" s="17" t="s">
        <v>170</v>
      </c>
    </row>
    <row r="109" spans="2:51" s="13" customFormat="1" ht="11.25">
      <c r="B109" s="169"/>
      <c r="D109" s="161" t="s">
        <v>144</v>
      </c>
      <c r="E109" s="170" t="s">
        <v>1</v>
      </c>
      <c r="F109" s="171" t="s">
        <v>148</v>
      </c>
      <c r="H109" s="170" t="s">
        <v>1</v>
      </c>
      <c r="I109" s="172"/>
      <c r="L109" s="169"/>
      <c r="M109" s="173"/>
      <c r="N109" s="174"/>
      <c r="O109" s="174"/>
      <c r="P109" s="174"/>
      <c r="Q109" s="174"/>
      <c r="R109" s="174"/>
      <c r="S109" s="174"/>
      <c r="T109" s="175"/>
      <c r="AT109" s="170" t="s">
        <v>144</v>
      </c>
      <c r="AU109" s="170" t="s">
        <v>78</v>
      </c>
      <c r="AV109" s="13" t="s">
        <v>76</v>
      </c>
      <c r="AW109" s="13" t="s">
        <v>31</v>
      </c>
      <c r="AX109" s="13" t="s">
        <v>69</v>
      </c>
      <c r="AY109" s="170" t="s">
        <v>135</v>
      </c>
    </row>
    <row r="110" spans="2:51" s="12" customFormat="1" ht="11.25">
      <c r="B110" s="160"/>
      <c r="D110" s="161" t="s">
        <v>144</v>
      </c>
      <c r="E110" s="162" t="s">
        <v>1</v>
      </c>
      <c r="F110" s="163" t="s">
        <v>171</v>
      </c>
      <c r="H110" s="164">
        <v>324.033</v>
      </c>
      <c r="I110" s="165"/>
      <c r="L110" s="160"/>
      <c r="M110" s="166"/>
      <c r="N110" s="167"/>
      <c r="O110" s="167"/>
      <c r="P110" s="167"/>
      <c r="Q110" s="167"/>
      <c r="R110" s="167"/>
      <c r="S110" s="167"/>
      <c r="T110" s="168"/>
      <c r="AT110" s="162" t="s">
        <v>144</v>
      </c>
      <c r="AU110" s="162" t="s">
        <v>78</v>
      </c>
      <c r="AV110" s="12" t="s">
        <v>78</v>
      </c>
      <c r="AW110" s="12" t="s">
        <v>31</v>
      </c>
      <c r="AX110" s="12" t="s">
        <v>69</v>
      </c>
      <c r="AY110" s="162" t="s">
        <v>135</v>
      </c>
    </row>
    <row r="111" spans="2:51" s="14" customFormat="1" ht="11.25">
      <c r="B111" s="176"/>
      <c r="D111" s="161" t="s">
        <v>144</v>
      </c>
      <c r="E111" s="177" t="s">
        <v>1</v>
      </c>
      <c r="F111" s="178" t="s">
        <v>150</v>
      </c>
      <c r="H111" s="179">
        <v>324.033</v>
      </c>
      <c r="I111" s="180"/>
      <c r="L111" s="176"/>
      <c r="M111" s="181"/>
      <c r="N111" s="182"/>
      <c r="O111" s="182"/>
      <c r="P111" s="182"/>
      <c r="Q111" s="182"/>
      <c r="R111" s="182"/>
      <c r="S111" s="182"/>
      <c r="T111" s="183"/>
      <c r="AT111" s="177" t="s">
        <v>144</v>
      </c>
      <c r="AU111" s="177" t="s">
        <v>78</v>
      </c>
      <c r="AV111" s="14" t="s">
        <v>151</v>
      </c>
      <c r="AW111" s="14" t="s">
        <v>31</v>
      </c>
      <c r="AX111" s="14" t="s">
        <v>69</v>
      </c>
      <c r="AY111" s="177" t="s">
        <v>135</v>
      </c>
    </row>
    <row r="112" spans="2:51" s="12" customFormat="1" ht="11.25">
      <c r="B112" s="160"/>
      <c r="D112" s="161" t="s">
        <v>144</v>
      </c>
      <c r="E112" s="162" t="s">
        <v>1</v>
      </c>
      <c r="F112" s="163" t="s">
        <v>172</v>
      </c>
      <c r="H112" s="164">
        <v>-89.48</v>
      </c>
      <c r="I112" s="165"/>
      <c r="L112" s="160"/>
      <c r="M112" s="166"/>
      <c r="N112" s="167"/>
      <c r="O112" s="167"/>
      <c r="P112" s="167"/>
      <c r="Q112" s="167"/>
      <c r="R112" s="167"/>
      <c r="S112" s="167"/>
      <c r="T112" s="168"/>
      <c r="AT112" s="162" t="s">
        <v>144</v>
      </c>
      <c r="AU112" s="162" t="s">
        <v>78</v>
      </c>
      <c r="AV112" s="12" t="s">
        <v>78</v>
      </c>
      <c r="AW112" s="12" t="s">
        <v>31</v>
      </c>
      <c r="AX112" s="12" t="s">
        <v>69</v>
      </c>
      <c r="AY112" s="162" t="s">
        <v>135</v>
      </c>
    </row>
    <row r="113" spans="2:51" s="15" customFormat="1" ht="11.25">
      <c r="B113" s="184"/>
      <c r="D113" s="161" t="s">
        <v>144</v>
      </c>
      <c r="E113" s="185" t="s">
        <v>94</v>
      </c>
      <c r="F113" s="186" t="s">
        <v>152</v>
      </c>
      <c r="H113" s="187">
        <v>234.553</v>
      </c>
      <c r="I113" s="188"/>
      <c r="L113" s="184"/>
      <c r="M113" s="189"/>
      <c r="N113" s="190"/>
      <c r="O113" s="190"/>
      <c r="P113" s="190"/>
      <c r="Q113" s="190"/>
      <c r="R113" s="190"/>
      <c r="S113" s="190"/>
      <c r="T113" s="191"/>
      <c r="AT113" s="185" t="s">
        <v>144</v>
      </c>
      <c r="AU113" s="185" t="s">
        <v>78</v>
      </c>
      <c r="AV113" s="15" t="s">
        <v>142</v>
      </c>
      <c r="AW113" s="15" t="s">
        <v>31</v>
      </c>
      <c r="AX113" s="15" t="s">
        <v>69</v>
      </c>
      <c r="AY113" s="185" t="s">
        <v>135</v>
      </c>
    </row>
    <row r="114" spans="2:51" s="12" customFormat="1" ht="11.25">
      <c r="B114" s="160"/>
      <c r="D114" s="161" t="s">
        <v>144</v>
      </c>
      <c r="E114" s="162" t="s">
        <v>1</v>
      </c>
      <c r="F114" s="163" t="s">
        <v>173</v>
      </c>
      <c r="H114" s="164">
        <v>140.732</v>
      </c>
      <c r="I114" s="165"/>
      <c r="L114" s="160"/>
      <c r="M114" s="166"/>
      <c r="N114" s="167"/>
      <c r="O114" s="167"/>
      <c r="P114" s="167"/>
      <c r="Q114" s="167"/>
      <c r="R114" s="167"/>
      <c r="S114" s="167"/>
      <c r="T114" s="168"/>
      <c r="AT114" s="162" t="s">
        <v>144</v>
      </c>
      <c r="AU114" s="162" t="s">
        <v>78</v>
      </c>
      <c r="AV114" s="12" t="s">
        <v>78</v>
      </c>
      <c r="AW114" s="12" t="s">
        <v>31</v>
      </c>
      <c r="AX114" s="12" t="s">
        <v>76</v>
      </c>
      <c r="AY114" s="162" t="s">
        <v>135</v>
      </c>
    </row>
    <row r="115" spans="2:65" s="1" customFormat="1" ht="16.5" customHeight="1">
      <c r="B115" s="147"/>
      <c r="C115" s="148" t="s">
        <v>174</v>
      </c>
      <c r="D115" s="148" t="s">
        <v>137</v>
      </c>
      <c r="E115" s="149" t="s">
        <v>175</v>
      </c>
      <c r="F115" s="150" t="s">
        <v>176</v>
      </c>
      <c r="G115" s="151" t="s">
        <v>168</v>
      </c>
      <c r="H115" s="152">
        <v>42.22</v>
      </c>
      <c r="I115" s="153"/>
      <c r="J115" s="154">
        <f>ROUND(I115*H115,2)</f>
        <v>0</v>
      </c>
      <c r="K115" s="150" t="s">
        <v>141</v>
      </c>
      <c r="L115" s="31"/>
      <c r="M115" s="155" t="s">
        <v>1</v>
      </c>
      <c r="N115" s="156" t="s">
        <v>40</v>
      </c>
      <c r="O115" s="50"/>
      <c r="P115" s="157">
        <f>O115*H115</f>
        <v>0</v>
      </c>
      <c r="Q115" s="157">
        <v>0</v>
      </c>
      <c r="R115" s="157">
        <f>Q115*H115</f>
        <v>0</v>
      </c>
      <c r="S115" s="157">
        <v>0</v>
      </c>
      <c r="T115" s="158">
        <f>S115*H115</f>
        <v>0</v>
      </c>
      <c r="AR115" s="17" t="s">
        <v>142</v>
      </c>
      <c r="AT115" s="17" t="s">
        <v>137</v>
      </c>
      <c r="AU115" s="17" t="s">
        <v>78</v>
      </c>
      <c r="AY115" s="17" t="s">
        <v>135</v>
      </c>
      <c r="BE115" s="159">
        <f>IF(N115="základní",J115,0)</f>
        <v>0</v>
      </c>
      <c r="BF115" s="159">
        <f>IF(N115="snížená",J115,0)</f>
        <v>0</v>
      </c>
      <c r="BG115" s="159">
        <f>IF(N115="zákl. přenesená",J115,0)</f>
        <v>0</v>
      </c>
      <c r="BH115" s="159">
        <f>IF(N115="sníž. přenesená",J115,0)</f>
        <v>0</v>
      </c>
      <c r="BI115" s="159">
        <f>IF(N115="nulová",J115,0)</f>
        <v>0</v>
      </c>
      <c r="BJ115" s="17" t="s">
        <v>76</v>
      </c>
      <c r="BK115" s="159">
        <f>ROUND(I115*H115,2)</f>
        <v>0</v>
      </c>
      <c r="BL115" s="17" t="s">
        <v>142</v>
      </c>
      <c r="BM115" s="17" t="s">
        <v>177</v>
      </c>
    </row>
    <row r="116" spans="2:51" s="12" customFormat="1" ht="11.25">
      <c r="B116" s="160"/>
      <c r="D116" s="161" t="s">
        <v>144</v>
      </c>
      <c r="E116" s="162" t="s">
        <v>1</v>
      </c>
      <c r="F116" s="163" t="s">
        <v>178</v>
      </c>
      <c r="H116" s="164">
        <v>42.22</v>
      </c>
      <c r="I116" s="165"/>
      <c r="L116" s="160"/>
      <c r="M116" s="166"/>
      <c r="N116" s="167"/>
      <c r="O116" s="167"/>
      <c r="P116" s="167"/>
      <c r="Q116" s="167"/>
      <c r="R116" s="167"/>
      <c r="S116" s="167"/>
      <c r="T116" s="168"/>
      <c r="AT116" s="162" t="s">
        <v>144</v>
      </c>
      <c r="AU116" s="162" t="s">
        <v>78</v>
      </c>
      <c r="AV116" s="12" t="s">
        <v>78</v>
      </c>
      <c r="AW116" s="12" t="s">
        <v>31</v>
      </c>
      <c r="AX116" s="12" t="s">
        <v>76</v>
      </c>
      <c r="AY116" s="162" t="s">
        <v>135</v>
      </c>
    </row>
    <row r="117" spans="2:65" s="1" customFormat="1" ht="16.5" customHeight="1">
      <c r="B117" s="147"/>
      <c r="C117" s="148" t="s">
        <v>179</v>
      </c>
      <c r="D117" s="148" t="s">
        <v>137</v>
      </c>
      <c r="E117" s="149" t="s">
        <v>180</v>
      </c>
      <c r="F117" s="150" t="s">
        <v>181</v>
      </c>
      <c r="G117" s="151" t="s">
        <v>168</v>
      </c>
      <c r="H117" s="152">
        <v>93.821</v>
      </c>
      <c r="I117" s="153"/>
      <c r="J117" s="154">
        <f>ROUND(I117*H117,2)</f>
        <v>0</v>
      </c>
      <c r="K117" s="150" t="s">
        <v>169</v>
      </c>
      <c r="L117" s="31"/>
      <c r="M117" s="155" t="s">
        <v>1</v>
      </c>
      <c r="N117" s="156" t="s">
        <v>40</v>
      </c>
      <c r="O117" s="50"/>
      <c r="P117" s="157">
        <f>O117*H117</f>
        <v>0</v>
      </c>
      <c r="Q117" s="157">
        <v>0</v>
      </c>
      <c r="R117" s="157">
        <f>Q117*H117</f>
        <v>0</v>
      </c>
      <c r="S117" s="157">
        <v>0</v>
      </c>
      <c r="T117" s="158">
        <f>S117*H117</f>
        <v>0</v>
      </c>
      <c r="AR117" s="17" t="s">
        <v>142</v>
      </c>
      <c r="AT117" s="17" t="s">
        <v>137</v>
      </c>
      <c r="AU117" s="17" t="s">
        <v>78</v>
      </c>
      <c r="AY117" s="17" t="s">
        <v>135</v>
      </c>
      <c r="BE117" s="159">
        <f>IF(N117="základní",J117,0)</f>
        <v>0</v>
      </c>
      <c r="BF117" s="159">
        <f>IF(N117="snížená",J117,0)</f>
        <v>0</v>
      </c>
      <c r="BG117" s="159">
        <f>IF(N117="zákl. přenesená",J117,0)</f>
        <v>0</v>
      </c>
      <c r="BH117" s="159">
        <f>IF(N117="sníž. přenesená",J117,0)</f>
        <v>0</v>
      </c>
      <c r="BI117" s="159">
        <f>IF(N117="nulová",J117,0)</f>
        <v>0</v>
      </c>
      <c r="BJ117" s="17" t="s">
        <v>76</v>
      </c>
      <c r="BK117" s="159">
        <f>ROUND(I117*H117,2)</f>
        <v>0</v>
      </c>
      <c r="BL117" s="17" t="s">
        <v>142</v>
      </c>
      <c r="BM117" s="17" t="s">
        <v>182</v>
      </c>
    </row>
    <row r="118" spans="2:51" s="12" customFormat="1" ht="11.25">
      <c r="B118" s="160"/>
      <c r="D118" s="161" t="s">
        <v>144</v>
      </c>
      <c r="E118" s="162" t="s">
        <v>1</v>
      </c>
      <c r="F118" s="163" t="s">
        <v>183</v>
      </c>
      <c r="H118" s="164">
        <v>93.821</v>
      </c>
      <c r="I118" s="165"/>
      <c r="L118" s="160"/>
      <c r="M118" s="166"/>
      <c r="N118" s="167"/>
      <c r="O118" s="167"/>
      <c r="P118" s="167"/>
      <c r="Q118" s="167"/>
      <c r="R118" s="167"/>
      <c r="S118" s="167"/>
      <c r="T118" s="168"/>
      <c r="AT118" s="162" t="s">
        <v>144</v>
      </c>
      <c r="AU118" s="162" t="s">
        <v>78</v>
      </c>
      <c r="AV118" s="12" t="s">
        <v>78</v>
      </c>
      <c r="AW118" s="12" t="s">
        <v>31</v>
      </c>
      <c r="AX118" s="12" t="s">
        <v>76</v>
      </c>
      <c r="AY118" s="162" t="s">
        <v>135</v>
      </c>
    </row>
    <row r="119" spans="2:65" s="1" customFormat="1" ht="16.5" customHeight="1">
      <c r="B119" s="147"/>
      <c r="C119" s="148" t="s">
        <v>184</v>
      </c>
      <c r="D119" s="148" t="s">
        <v>137</v>
      </c>
      <c r="E119" s="149" t="s">
        <v>185</v>
      </c>
      <c r="F119" s="150" t="s">
        <v>186</v>
      </c>
      <c r="G119" s="151" t="s">
        <v>168</v>
      </c>
      <c r="H119" s="152">
        <v>28.146</v>
      </c>
      <c r="I119" s="153"/>
      <c r="J119" s="154">
        <f>ROUND(I119*H119,2)</f>
        <v>0</v>
      </c>
      <c r="K119" s="150" t="s">
        <v>141</v>
      </c>
      <c r="L119" s="31"/>
      <c r="M119" s="155" t="s">
        <v>1</v>
      </c>
      <c r="N119" s="156" t="s">
        <v>40</v>
      </c>
      <c r="O119" s="50"/>
      <c r="P119" s="157">
        <f>O119*H119</f>
        <v>0</v>
      </c>
      <c r="Q119" s="157">
        <v>0</v>
      </c>
      <c r="R119" s="157">
        <f>Q119*H119</f>
        <v>0</v>
      </c>
      <c r="S119" s="157">
        <v>0</v>
      </c>
      <c r="T119" s="158">
        <f>S119*H119</f>
        <v>0</v>
      </c>
      <c r="AR119" s="17" t="s">
        <v>142</v>
      </c>
      <c r="AT119" s="17" t="s">
        <v>137</v>
      </c>
      <c r="AU119" s="17" t="s">
        <v>78</v>
      </c>
      <c r="AY119" s="17" t="s">
        <v>135</v>
      </c>
      <c r="BE119" s="159">
        <f>IF(N119="základní",J119,0)</f>
        <v>0</v>
      </c>
      <c r="BF119" s="159">
        <f>IF(N119="snížená",J119,0)</f>
        <v>0</v>
      </c>
      <c r="BG119" s="159">
        <f>IF(N119="zákl. přenesená",J119,0)</f>
        <v>0</v>
      </c>
      <c r="BH119" s="159">
        <f>IF(N119="sníž. přenesená",J119,0)</f>
        <v>0</v>
      </c>
      <c r="BI119" s="159">
        <f>IF(N119="nulová",J119,0)</f>
        <v>0</v>
      </c>
      <c r="BJ119" s="17" t="s">
        <v>76</v>
      </c>
      <c r="BK119" s="159">
        <f>ROUND(I119*H119,2)</f>
        <v>0</v>
      </c>
      <c r="BL119" s="17" t="s">
        <v>142</v>
      </c>
      <c r="BM119" s="17" t="s">
        <v>187</v>
      </c>
    </row>
    <row r="120" spans="2:51" s="12" customFormat="1" ht="11.25">
      <c r="B120" s="160"/>
      <c r="D120" s="161" t="s">
        <v>144</v>
      </c>
      <c r="E120" s="162" t="s">
        <v>1</v>
      </c>
      <c r="F120" s="163" t="s">
        <v>188</v>
      </c>
      <c r="H120" s="164">
        <v>28.146</v>
      </c>
      <c r="I120" s="165"/>
      <c r="L120" s="160"/>
      <c r="M120" s="166"/>
      <c r="N120" s="167"/>
      <c r="O120" s="167"/>
      <c r="P120" s="167"/>
      <c r="Q120" s="167"/>
      <c r="R120" s="167"/>
      <c r="S120" s="167"/>
      <c r="T120" s="168"/>
      <c r="AT120" s="162" t="s">
        <v>144</v>
      </c>
      <c r="AU120" s="162" t="s">
        <v>78</v>
      </c>
      <c r="AV120" s="12" t="s">
        <v>78</v>
      </c>
      <c r="AW120" s="12" t="s">
        <v>31</v>
      </c>
      <c r="AX120" s="12" t="s">
        <v>76</v>
      </c>
      <c r="AY120" s="162" t="s">
        <v>135</v>
      </c>
    </row>
    <row r="121" spans="2:65" s="1" customFormat="1" ht="16.5" customHeight="1">
      <c r="B121" s="147"/>
      <c r="C121" s="148" t="s">
        <v>189</v>
      </c>
      <c r="D121" s="148" t="s">
        <v>137</v>
      </c>
      <c r="E121" s="149" t="s">
        <v>190</v>
      </c>
      <c r="F121" s="150" t="s">
        <v>191</v>
      </c>
      <c r="G121" s="151" t="s">
        <v>168</v>
      </c>
      <c r="H121" s="152">
        <v>2.295</v>
      </c>
      <c r="I121" s="153"/>
      <c r="J121" s="154">
        <f>ROUND(I121*H121,2)</f>
        <v>0</v>
      </c>
      <c r="K121" s="150" t="s">
        <v>141</v>
      </c>
      <c r="L121" s="31"/>
      <c r="M121" s="155" t="s">
        <v>1</v>
      </c>
      <c r="N121" s="156" t="s">
        <v>40</v>
      </c>
      <c r="O121" s="50"/>
      <c r="P121" s="157">
        <f>O121*H121</f>
        <v>0</v>
      </c>
      <c r="Q121" s="157">
        <v>0</v>
      </c>
      <c r="R121" s="157">
        <f>Q121*H121</f>
        <v>0</v>
      </c>
      <c r="S121" s="157">
        <v>0</v>
      </c>
      <c r="T121" s="158">
        <f>S121*H121</f>
        <v>0</v>
      </c>
      <c r="AR121" s="17" t="s">
        <v>142</v>
      </c>
      <c r="AT121" s="17" t="s">
        <v>137</v>
      </c>
      <c r="AU121" s="17" t="s">
        <v>78</v>
      </c>
      <c r="AY121" s="17" t="s">
        <v>135</v>
      </c>
      <c r="BE121" s="159">
        <f>IF(N121="základní",J121,0)</f>
        <v>0</v>
      </c>
      <c r="BF121" s="159">
        <f>IF(N121="snížená",J121,0)</f>
        <v>0</v>
      </c>
      <c r="BG121" s="159">
        <f>IF(N121="zákl. přenesená",J121,0)</f>
        <v>0</v>
      </c>
      <c r="BH121" s="159">
        <f>IF(N121="sníž. přenesená",J121,0)</f>
        <v>0</v>
      </c>
      <c r="BI121" s="159">
        <f>IF(N121="nulová",J121,0)</f>
        <v>0</v>
      </c>
      <c r="BJ121" s="17" t="s">
        <v>76</v>
      </c>
      <c r="BK121" s="159">
        <f>ROUND(I121*H121,2)</f>
        <v>0</v>
      </c>
      <c r="BL121" s="17" t="s">
        <v>142</v>
      </c>
      <c r="BM121" s="17" t="s">
        <v>192</v>
      </c>
    </row>
    <row r="122" spans="2:51" s="13" customFormat="1" ht="11.25">
      <c r="B122" s="169"/>
      <c r="D122" s="161" t="s">
        <v>144</v>
      </c>
      <c r="E122" s="170" t="s">
        <v>1</v>
      </c>
      <c r="F122" s="171" t="s">
        <v>193</v>
      </c>
      <c r="H122" s="170" t="s">
        <v>1</v>
      </c>
      <c r="I122" s="172"/>
      <c r="L122" s="169"/>
      <c r="M122" s="173"/>
      <c r="N122" s="174"/>
      <c r="O122" s="174"/>
      <c r="P122" s="174"/>
      <c r="Q122" s="174"/>
      <c r="R122" s="174"/>
      <c r="S122" s="174"/>
      <c r="T122" s="175"/>
      <c r="AT122" s="170" t="s">
        <v>144</v>
      </c>
      <c r="AU122" s="170" t="s">
        <v>78</v>
      </c>
      <c r="AV122" s="13" t="s">
        <v>76</v>
      </c>
      <c r="AW122" s="13" t="s">
        <v>31</v>
      </c>
      <c r="AX122" s="13" t="s">
        <v>69</v>
      </c>
      <c r="AY122" s="170" t="s">
        <v>135</v>
      </c>
    </row>
    <row r="123" spans="2:51" s="12" customFormat="1" ht="11.25">
      <c r="B123" s="160"/>
      <c r="D123" s="161" t="s">
        <v>144</v>
      </c>
      <c r="E123" s="162" t="s">
        <v>96</v>
      </c>
      <c r="F123" s="163" t="s">
        <v>194</v>
      </c>
      <c r="H123" s="164">
        <v>3.825</v>
      </c>
      <c r="I123" s="165"/>
      <c r="L123" s="160"/>
      <c r="M123" s="166"/>
      <c r="N123" s="167"/>
      <c r="O123" s="167"/>
      <c r="P123" s="167"/>
      <c r="Q123" s="167"/>
      <c r="R123" s="167"/>
      <c r="S123" s="167"/>
      <c r="T123" s="168"/>
      <c r="AT123" s="162" t="s">
        <v>144</v>
      </c>
      <c r="AU123" s="162" t="s">
        <v>78</v>
      </c>
      <c r="AV123" s="12" t="s">
        <v>78</v>
      </c>
      <c r="AW123" s="12" t="s">
        <v>31</v>
      </c>
      <c r="AX123" s="12" t="s">
        <v>69</v>
      </c>
      <c r="AY123" s="162" t="s">
        <v>135</v>
      </c>
    </row>
    <row r="124" spans="2:51" s="15" customFormat="1" ht="11.25">
      <c r="B124" s="184"/>
      <c r="D124" s="161" t="s">
        <v>144</v>
      </c>
      <c r="E124" s="185" t="s">
        <v>98</v>
      </c>
      <c r="F124" s="186" t="s">
        <v>152</v>
      </c>
      <c r="H124" s="187">
        <v>3.825</v>
      </c>
      <c r="I124" s="188"/>
      <c r="L124" s="184"/>
      <c r="M124" s="189"/>
      <c r="N124" s="190"/>
      <c r="O124" s="190"/>
      <c r="P124" s="190"/>
      <c r="Q124" s="190"/>
      <c r="R124" s="190"/>
      <c r="S124" s="190"/>
      <c r="T124" s="191"/>
      <c r="AT124" s="185" t="s">
        <v>144</v>
      </c>
      <c r="AU124" s="185" t="s">
        <v>78</v>
      </c>
      <c r="AV124" s="15" t="s">
        <v>142</v>
      </c>
      <c r="AW124" s="15" t="s">
        <v>31</v>
      </c>
      <c r="AX124" s="15" t="s">
        <v>69</v>
      </c>
      <c r="AY124" s="185" t="s">
        <v>135</v>
      </c>
    </row>
    <row r="125" spans="2:51" s="12" customFormat="1" ht="11.25">
      <c r="B125" s="160"/>
      <c r="D125" s="161" t="s">
        <v>144</v>
      </c>
      <c r="E125" s="162" t="s">
        <v>1</v>
      </c>
      <c r="F125" s="163" t="s">
        <v>195</v>
      </c>
      <c r="H125" s="164">
        <v>2.295</v>
      </c>
      <c r="I125" s="165"/>
      <c r="L125" s="160"/>
      <c r="M125" s="166"/>
      <c r="N125" s="167"/>
      <c r="O125" s="167"/>
      <c r="P125" s="167"/>
      <c r="Q125" s="167"/>
      <c r="R125" s="167"/>
      <c r="S125" s="167"/>
      <c r="T125" s="168"/>
      <c r="AT125" s="162" t="s">
        <v>144</v>
      </c>
      <c r="AU125" s="162" t="s">
        <v>78</v>
      </c>
      <c r="AV125" s="12" t="s">
        <v>78</v>
      </c>
      <c r="AW125" s="12" t="s">
        <v>31</v>
      </c>
      <c r="AX125" s="12" t="s">
        <v>76</v>
      </c>
      <c r="AY125" s="162" t="s">
        <v>135</v>
      </c>
    </row>
    <row r="126" spans="2:65" s="1" customFormat="1" ht="16.5" customHeight="1">
      <c r="B126" s="147"/>
      <c r="C126" s="148" t="s">
        <v>196</v>
      </c>
      <c r="D126" s="148" t="s">
        <v>137</v>
      </c>
      <c r="E126" s="149" t="s">
        <v>197</v>
      </c>
      <c r="F126" s="150" t="s">
        <v>198</v>
      </c>
      <c r="G126" s="151" t="s">
        <v>168</v>
      </c>
      <c r="H126" s="152">
        <v>0.689</v>
      </c>
      <c r="I126" s="153"/>
      <c r="J126" s="154">
        <f>ROUND(I126*H126,2)</f>
        <v>0</v>
      </c>
      <c r="K126" s="150" t="s">
        <v>141</v>
      </c>
      <c r="L126" s="31"/>
      <c r="M126" s="155" t="s">
        <v>1</v>
      </c>
      <c r="N126" s="156" t="s">
        <v>40</v>
      </c>
      <c r="O126" s="50"/>
      <c r="P126" s="157">
        <f>O126*H126</f>
        <v>0</v>
      </c>
      <c r="Q126" s="157">
        <v>0</v>
      </c>
      <c r="R126" s="157">
        <f>Q126*H126</f>
        <v>0</v>
      </c>
      <c r="S126" s="157">
        <v>0</v>
      </c>
      <c r="T126" s="158">
        <f>S126*H126</f>
        <v>0</v>
      </c>
      <c r="AR126" s="17" t="s">
        <v>142</v>
      </c>
      <c r="AT126" s="17" t="s">
        <v>137</v>
      </c>
      <c r="AU126" s="17" t="s">
        <v>78</v>
      </c>
      <c r="AY126" s="17" t="s">
        <v>135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17" t="s">
        <v>76</v>
      </c>
      <c r="BK126" s="159">
        <f>ROUND(I126*H126,2)</f>
        <v>0</v>
      </c>
      <c r="BL126" s="17" t="s">
        <v>142</v>
      </c>
      <c r="BM126" s="17" t="s">
        <v>199</v>
      </c>
    </row>
    <row r="127" spans="2:51" s="12" customFormat="1" ht="11.25">
      <c r="B127" s="160"/>
      <c r="D127" s="161" t="s">
        <v>144</v>
      </c>
      <c r="E127" s="162" t="s">
        <v>1</v>
      </c>
      <c r="F127" s="163" t="s">
        <v>200</v>
      </c>
      <c r="H127" s="164">
        <v>0.689</v>
      </c>
      <c r="I127" s="165"/>
      <c r="L127" s="160"/>
      <c r="M127" s="166"/>
      <c r="N127" s="167"/>
      <c r="O127" s="167"/>
      <c r="P127" s="167"/>
      <c r="Q127" s="167"/>
      <c r="R127" s="167"/>
      <c r="S127" s="167"/>
      <c r="T127" s="168"/>
      <c r="AT127" s="162" t="s">
        <v>144</v>
      </c>
      <c r="AU127" s="162" t="s">
        <v>78</v>
      </c>
      <c r="AV127" s="12" t="s">
        <v>78</v>
      </c>
      <c r="AW127" s="12" t="s">
        <v>31</v>
      </c>
      <c r="AX127" s="12" t="s">
        <v>76</v>
      </c>
      <c r="AY127" s="162" t="s">
        <v>135</v>
      </c>
    </row>
    <row r="128" spans="2:65" s="1" customFormat="1" ht="16.5" customHeight="1">
      <c r="B128" s="147"/>
      <c r="C128" s="148" t="s">
        <v>8</v>
      </c>
      <c r="D128" s="148" t="s">
        <v>137</v>
      </c>
      <c r="E128" s="149" t="s">
        <v>201</v>
      </c>
      <c r="F128" s="150" t="s">
        <v>202</v>
      </c>
      <c r="G128" s="151" t="s">
        <v>168</v>
      </c>
      <c r="H128" s="152">
        <v>1.53</v>
      </c>
      <c r="I128" s="153"/>
      <c r="J128" s="154">
        <f>ROUND(I128*H128,2)</f>
        <v>0</v>
      </c>
      <c r="K128" s="150" t="s">
        <v>141</v>
      </c>
      <c r="L128" s="31"/>
      <c r="M128" s="155" t="s">
        <v>1</v>
      </c>
      <c r="N128" s="156" t="s">
        <v>40</v>
      </c>
      <c r="O128" s="50"/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17" t="s">
        <v>142</v>
      </c>
      <c r="AT128" s="17" t="s">
        <v>137</v>
      </c>
      <c r="AU128" s="17" t="s">
        <v>78</v>
      </c>
      <c r="AY128" s="17" t="s">
        <v>135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7" t="s">
        <v>76</v>
      </c>
      <c r="BK128" s="159">
        <f>ROUND(I128*H128,2)</f>
        <v>0</v>
      </c>
      <c r="BL128" s="17" t="s">
        <v>142</v>
      </c>
      <c r="BM128" s="17" t="s">
        <v>203</v>
      </c>
    </row>
    <row r="129" spans="2:51" s="12" customFormat="1" ht="11.25">
      <c r="B129" s="160"/>
      <c r="D129" s="161" t="s">
        <v>144</v>
      </c>
      <c r="E129" s="162" t="s">
        <v>1</v>
      </c>
      <c r="F129" s="163" t="s">
        <v>204</v>
      </c>
      <c r="H129" s="164">
        <v>1.53</v>
      </c>
      <c r="I129" s="165"/>
      <c r="L129" s="160"/>
      <c r="M129" s="166"/>
      <c r="N129" s="167"/>
      <c r="O129" s="167"/>
      <c r="P129" s="167"/>
      <c r="Q129" s="167"/>
      <c r="R129" s="167"/>
      <c r="S129" s="167"/>
      <c r="T129" s="168"/>
      <c r="AT129" s="162" t="s">
        <v>144</v>
      </c>
      <c r="AU129" s="162" t="s">
        <v>78</v>
      </c>
      <c r="AV129" s="12" t="s">
        <v>78</v>
      </c>
      <c r="AW129" s="12" t="s">
        <v>31</v>
      </c>
      <c r="AX129" s="12" t="s">
        <v>76</v>
      </c>
      <c r="AY129" s="162" t="s">
        <v>135</v>
      </c>
    </row>
    <row r="130" spans="2:65" s="1" customFormat="1" ht="16.5" customHeight="1">
      <c r="B130" s="147"/>
      <c r="C130" s="148" t="s">
        <v>205</v>
      </c>
      <c r="D130" s="148" t="s">
        <v>137</v>
      </c>
      <c r="E130" s="149" t="s">
        <v>206</v>
      </c>
      <c r="F130" s="150" t="s">
        <v>207</v>
      </c>
      <c r="G130" s="151" t="s">
        <v>168</v>
      </c>
      <c r="H130" s="152">
        <v>0.459</v>
      </c>
      <c r="I130" s="153"/>
      <c r="J130" s="154">
        <f>ROUND(I130*H130,2)</f>
        <v>0</v>
      </c>
      <c r="K130" s="150" t="s">
        <v>141</v>
      </c>
      <c r="L130" s="31"/>
      <c r="M130" s="155" t="s">
        <v>1</v>
      </c>
      <c r="N130" s="156" t="s">
        <v>40</v>
      </c>
      <c r="O130" s="50"/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AR130" s="17" t="s">
        <v>142</v>
      </c>
      <c r="AT130" s="17" t="s">
        <v>137</v>
      </c>
      <c r="AU130" s="17" t="s">
        <v>78</v>
      </c>
      <c r="AY130" s="17" t="s">
        <v>135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17" t="s">
        <v>76</v>
      </c>
      <c r="BK130" s="159">
        <f>ROUND(I130*H130,2)</f>
        <v>0</v>
      </c>
      <c r="BL130" s="17" t="s">
        <v>142</v>
      </c>
      <c r="BM130" s="17" t="s">
        <v>208</v>
      </c>
    </row>
    <row r="131" spans="2:51" s="12" customFormat="1" ht="11.25">
      <c r="B131" s="160"/>
      <c r="D131" s="161" t="s">
        <v>144</v>
      </c>
      <c r="E131" s="162" t="s">
        <v>1</v>
      </c>
      <c r="F131" s="163" t="s">
        <v>209</v>
      </c>
      <c r="H131" s="164">
        <v>0.459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144</v>
      </c>
      <c r="AU131" s="162" t="s">
        <v>78</v>
      </c>
      <c r="AV131" s="12" t="s">
        <v>78</v>
      </c>
      <c r="AW131" s="12" t="s">
        <v>31</v>
      </c>
      <c r="AX131" s="12" t="s">
        <v>76</v>
      </c>
      <c r="AY131" s="162" t="s">
        <v>135</v>
      </c>
    </row>
    <row r="132" spans="2:65" s="1" customFormat="1" ht="16.5" customHeight="1">
      <c r="B132" s="147"/>
      <c r="C132" s="148" t="s">
        <v>210</v>
      </c>
      <c r="D132" s="148" t="s">
        <v>137</v>
      </c>
      <c r="E132" s="149" t="s">
        <v>211</v>
      </c>
      <c r="F132" s="150" t="s">
        <v>212</v>
      </c>
      <c r="G132" s="151" t="s">
        <v>140</v>
      </c>
      <c r="H132" s="152">
        <v>810.082</v>
      </c>
      <c r="I132" s="153"/>
      <c r="J132" s="154">
        <f>ROUND(I132*H132,2)</f>
        <v>0</v>
      </c>
      <c r="K132" s="150" t="s">
        <v>141</v>
      </c>
      <c r="L132" s="31"/>
      <c r="M132" s="155" t="s">
        <v>1</v>
      </c>
      <c r="N132" s="156" t="s">
        <v>40</v>
      </c>
      <c r="O132" s="50"/>
      <c r="P132" s="157">
        <f>O132*H132</f>
        <v>0</v>
      </c>
      <c r="Q132" s="157">
        <v>0.00084</v>
      </c>
      <c r="R132" s="157">
        <f>Q132*H132</f>
        <v>0.68046888</v>
      </c>
      <c r="S132" s="157">
        <v>0</v>
      </c>
      <c r="T132" s="158">
        <f>S132*H132</f>
        <v>0</v>
      </c>
      <c r="AR132" s="17" t="s">
        <v>142</v>
      </c>
      <c r="AT132" s="17" t="s">
        <v>137</v>
      </c>
      <c r="AU132" s="17" t="s">
        <v>78</v>
      </c>
      <c r="AY132" s="17" t="s">
        <v>135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7" t="s">
        <v>76</v>
      </c>
      <c r="BK132" s="159">
        <f>ROUND(I132*H132,2)</f>
        <v>0</v>
      </c>
      <c r="BL132" s="17" t="s">
        <v>142</v>
      </c>
      <c r="BM132" s="17" t="s">
        <v>213</v>
      </c>
    </row>
    <row r="133" spans="2:51" s="13" customFormat="1" ht="11.25">
      <c r="B133" s="169"/>
      <c r="D133" s="161" t="s">
        <v>144</v>
      </c>
      <c r="E133" s="170" t="s">
        <v>1</v>
      </c>
      <c r="F133" s="171" t="s">
        <v>148</v>
      </c>
      <c r="H133" s="170" t="s">
        <v>1</v>
      </c>
      <c r="I133" s="172"/>
      <c r="L133" s="169"/>
      <c r="M133" s="173"/>
      <c r="N133" s="174"/>
      <c r="O133" s="174"/>
      <c r="P133" s="174"/>
      <c r="Q133" s="174"/>
      <c r="R133" s="174"/>
      <c r="S133" s="174"/>
      <c r="T133" s="175"/>
      <c r="AT133" s="170" t="s">
        <v>144</v>
      </c>
      <c r="AU133" s="170" t="s">
        <v>78</v>
      </c>
      <c r="AV133" s="13" t="s">
        <v>76</v>
      </c>
      <c r="AW133" s="13" t="s">
        <v>31</v>
      </c>
      <c r="AX133" s="13" t="s">
        <v>69</v>
      </c>
      <c r="AY133" s="170" t="s">
        <v>135</v>
      </c>
    </row>
    <row r="134" spans="2:51" s="12" customFormat="1" ht="11.25">
      <c r="B134" s="160"/>
      <c r="D134" s="161" t="s">
        <v>144</v>
      </c>
      <c r="E134" s="162" t="s">
        <v>1</v>
      </c>
      <c r="F134" s="163" t="s">
        <v>214</v>
      </c>
      <c r="H134" s="164">
        <v>810.082</v>
      </c>
      <c r="I134" s="165"/>
      <c r="L134" s="160"/>
      <c r="M134" s="166"/>
      <c r="N134" s="167"/>
      <c r="O134" s="167"/>
      <c r="P134" s="167"/>
      <c r="Q134" s="167"/>
      <c r="R134" s="167"/>
      <c r="S134" s="167"/>
      <c r="T134" s="168"/>
      <c r="AT134" s="162" t="s">
        <v>144</v>
      </c>
      <c r="AU134" s="162" t="s">
        <v>78</v>
      </c>
      <c r="AV134" s="12" t="s">
        <v>78</v>
      </c>
      <c r="AW134" s="12" t="s">
        <v>31</v>
      </c>
      <c r="AX134" s="12" t="s">
        <v>76</v>
      </c>
      <c r="AY134" s="162" t="s">
        <v>135</v>
      </c>
    </row>
    <row r="135" spans="2:65" s="1" customFormat="1" ht="16.5" customHeight="1">
      <c r="B135" s="147"/>
      <c r="C135" s="148" t="s">
        <v>215</v>
      </c>
      <c r="D135" s="148" t="s">
        <v>137</v>
      </c>
      <c r="E135" s="149" t="s">
        <v>216</v>
      </c>
      <c r="F135" s="150" t="s">
        <v>217</v>
      </c>
      <c r="G135" s="151" t="s">
        <v>140</v>
      </c>
      <c r="H135" s="152">
        <v>810.082</v>
      </c>
      <c r="I135" s="153"/>
      <c r="J135" s="154">
        <f>ROUND(I135*H135,2)</f>
        <v>0</v>
      </c>
      <c r="K135" s="150" t="s">
        <v>141</v>
      </c>
      <c r="L135" s="31"/>
      <c r="M135" s="155" t="s">
        <v>1</v>
      </c>
      <c r="N135" s="156" t="s">
        <v>40</v>
      </c>
      <c r="O135" s="50"/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AR135" s="17" t="s">
        <v>142</v>
      </c>
      <c r="AT135" s="17" t="s">
        <v>137</v>
      </c>
      <c r="AU135" s="17" t="s">
        <v>78</v>
      </c>
      <c r="AY135" s="17" t="s">
        <v>135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17" t="s">
        <v>76</v>
      </c>
      <c r="BK135" s="159">
        <f>ROUND(I135*H135,2)</f>
        <v>0</v>
      </c>
      <c r="BL135" s="17" t="s">
        <v>142</v>
      </c>
      <c r="BM135" s="17" t="s">
        <v>218</v>
      </c>
    </row>
    <row r="136" spans="2:65" s="1" customFormat="1" ht="16.5" customHeight="1">
      <c r="B136" s="147"/>
      <c r="C136" s="148" t="s">
        <v>219</v>
      </c>
      <c r="D136" s="148" t="s">
        <v>137</v>
      </c>
      <c r="E136" s="149" t="s">
        <v>220</v>
      </c>
      <c r="F136" s="150" t="s">
        <v>221</v>
      </c>
      <c r="G136" s="151" t="s">
        <v>140</v>
      </c>
      <c r="H136" s="152">
        <v>10.2</v>
      </c>
      <c r="I136" s="153"/>
      <c r="J136" s="154">
        <f>ROUND(I136*H136,2)</f>
        <v>0</v>
      </c>
      <c r="K136" s="150" t="s">
        <v>141</v>
      </c>
      <c r="L136" s="31"/>
      <c r="M136" s="155" t="s">
        <v>1</v>
      </c>
      <c r="N136" s="156" t="s">
        <v>40</v>
      </c>
      <c r="O136" s="50"/>
      <c r="P136" s="157">
        <f>O136*H136</f>
        <v>0</v>
      </c>
      <c r="Q136" s="157">
        <v>0.0007</v>
      </c>
      <c r="R136" s="157">
        <f>Q136*H136</f>
        <v>0.00714</v>
      </c>
      <c r="S136" s="157">
        <v>0</v>
      </c>
      <c r="T136" s="158">
        <f>S136*H136</f>
        <v>0</v>
      </c>
      <c r="AR136" s="17" t="s">
        <v>142</v>
      </c>
      <c r="AT136" s="17" t="s">
        <v>137</v>
      </c>
      <c r="AU136" s="17" t="s">
        <v>78</v>
      </c>
      <c r="AY136" s="17" t="s">
        <v>135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7" t="s">
        <v>76</v>
      </c>
      <c r="BK136" s="159">
        <f>ROUND(I136*H136,2)</f>
        <v>0</v>
      </c>
      <c r="BL136" s="17" t="s">
        <v>142</v>
      </c>
      <c r="BM136" s="17" t="s">
        <v>222</v>
      </c>
    </row>
    <row r="137" spans="2:51" s="13" customFormat="1" ht="11.25">
      <c r="B137" s="169"/>
      <c r="D137" s="161" t="s">
        <v>144</v>
      </c>
      <c r="E137" s="170" t="s">
        <v>1</v>
      </c>
      <c r="F137" s="171" t="s">
        <v>193</v>
      </c>
      <c r="H137" s="170" t="s">
        <v>1</v>
      </c>
      <c r="I137" s="172"/>
      <c r="L137" s="169"/>
      <c r="M137" s="173"/>
      <c r="N137" s="174"/>
      <c r="O137" s="174"/>
      <c r="P137" s="174"/>
      <c r="Q137" s="174"/>
      <c r="R137" s="174"/>
      <c r="S137" s="174"/>
      <c r="T137" s="175"/>
      <c r="AT137" s="170" t="s">
        <v>144</v>
      </c>
      <c r="AU137" s="170" t="s">
        <v>78</v>
      </c>
      <c r="AV137" s="13" t="s">
        <v>76</v>
      </c>
      <c r="AW137" s="13" t="s">
        <v>31</v>
      </c>
      <c r="AX137" s="13" t="s">
        <v>69</v>
      </c>
      <c r="AY137" s="170" t="s">
        <v>135</v>
      </c>
    </row>
    <row r="138" spans="2:51" s="12" customFormat="1" ht="11.25">
      <c r="B138" s="160"/>
      <c r="D138" s="161" t="s">
        <v>144</v>
      </c>
      <c r="E138" s="162" t="s">
        <v>1</v>
      </c>
      <c r="F138" s="163" t="s">
        <v>223</v>
      </c>
      <c r="H138" s="164">
        <v>10.2</v>
      </c>
      <c r="I138" s="165"/>
      <c r="L138" s="160"/>
      <c r="M138" s="166"/>
      <c r="N138" s="167"/>
      <c r="O138" s="167"/>
      <c r="P138" s="167"/>
      <c r="Q138" s="167"/>
      <c r="R138" s="167"/>
      <c r="S138" s="167"/>
      <c r="T138" s="168"/>
      <c r="AT138" s="162" t="s">
        <v>144</v>
      </c>
      <c r="AU138" s="162" t="s">
        <v>78</v>
      </c>
      <c r="AV138" s="12" t="s">
        <v>78</v>
      </c>
      <c r="AW138" s="12" t="s">
        <v>31</v>
      </c>
      <c r="AX138" s="12" t="s">
        <v>76</v>
      </c>
      <c r="AY138" s="162" t="s">
        <v>135</v>
      </c>
    </row>
    <row r="139" spans="2:65" s="1" customFormat="1" ht="16.5" customHeight="1">
      <c r="B139" s="147"/>
      <c r="C139" s="148" t="s">
        <v>224</v>
      </c>
      <c r="D139" s="148" t="s">
        <v>137</v>
      </c>
      <c r="E139" s="149" t="s">
        <v>225</v>
      </c>
      <c r="F139" s="150" t="s">
        <v>226</v>
      </c>
      <c r="G139" s="151" t="s">
        <v>140</v>
      </c>
      <c r="H139" s="152">
        <v>10.2</v>
      </c>
      <c r="I139" s="153"/>
      <c r="J139" s="154">
        <f>ROUND(I139*H139,2)</f>
        <v>0</v>
      </c>
      <c r="K139" s="150" t="s">
        <v>141</v>
      </c>
      <c r="L139" s="31"/>
      <c r="M139" s="155" t="s">
        <v>1</v>
      </c>
      <c r="N139" s="156" t="s">
        <v>40</v>
      </c>
      <c r="O139" s="50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7" t="s">
        <v>142</v>
      </c>
      <c r="AT139" s="17" t="s">
        <v>137</v>
      </c>
      <c r="AU139" s="17" t="s">
        <v>78</v>
      </c>
      <c r="AY139" s="17" t="s">
        <v>135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17" t="s">
        <v>76</v>
      </c>
      <c r="BK139" s="159">
        <f>ROUND(I139*H139,2)</f>
        <v>0</v>
      </c>
      <c r="BL139" s="17" t="s">
        <v>142</v>
      </c>
      <c r="BM139" s="17" t="s">
        <v>227</v>
      </c>
    </row>
    <row r="140" spans="2:65" s="1" customFormat="1" ht="16.5" customHeight="1">
      <c r="B140" s="147"/>
      <c r="C140" s="148" t="s">
        <v>228</v>
      </c>
      <c r="D140" s="148" t="s">
        <v>137</v>
      </c>
      <c r="E140" s="149" t="s">
        <v>229</v>
      </c>
      <c r="F140" s="150" t="s">
        <v>230</v>
      </c>
      <c r="G140" s="151" t="s">
        <v>168</v>
      </c>
      <c r="H140" s="152">
        <v>132.829</v>
      </c>
      <c r="I140" s="153"/>
      <c r="J140" s="154">
        <f>ROUND(I140*H140,2)</f>
        <v>0</v>
      </c>
      <c r="K140" s="150" t="s">
        <v>141</v>
      </c>
      <c r="L140" s="31"/>
      <c r="M140" s="155" t="s">
        <v>1</v>
      </c>
      <c r="N140" s="156" t="s">
        <v>40</v>
      </c>
      <c r="O140" s="50"/>
      <c r="P140" s="157">
        <f>O140*H140</f>
        <v>0</v>
      </c>
      <c r="Q140" s="157">
        <v>0</v>
      </c>
      <c r="R140" s="157">
        <f>Q140*H140</f>
        <v>0</v>
      </c>
      <c r="S140" s="157">
        <v>0</v>
      </c>
      <c r="T140" s="158">
        <f>S140*H140</f>
        <v>0</v>
      </c>
      <c r="AR140" s="17" t="s">
        <v>142</v>
      </c>
      <c r="AT140" s="17" t="s">
        <v>137</v>
      </c>
      <c r="AU140" s="17" t="s">
        <v>78</v>
      </c>
      <c r="AY140" s="17" t="s">
        <v>135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7" t="s">
        <v>76</v>
      </c>
      <c r="BK140" s="159">
        <f>ROUND(I140*H140,2)</f>
        <v>0</v>
      </c>
      <c r="BL140" s="17" t="s">
        <v>142</v>
      </c>
      <c r="BM140" s="17" t="s">
        <v>231</v>
      </c>
    </row>
    <row r="141" spans="2:51" s="12" customFormat="1" ht="11.25">
      <c r="B141" s="160"/>
      <c r="D141" s="161" t="s">
        <v>144</v>
      </c>
      <c r="E141" s="162" t="s">
        <v>1</v>
      </c>
      <c r="F141" s="163" t="s">
        <v>232</v>
      </c>
      <c r="H141" s="164">
        <v>132.829</v>
      </c>
      <c r="I141" s="165"/>
      <c r="L141" s="160"/>
      <c r="M141" s="166"/>
      <c r="N141" s="167"/>
      <c r="O141" s="167"/>
      <c r="P141" s="167"/>
      <c r="Q141" s="167"/>
      <c r="R141" s="167"/>
      <c r="S141" s="167"/>
      <c r="T141" s="168"/>
      <c r="AT141" s="162" t="s">
        <v>144</v>
      </c>
      <c r="AU141" s="162" t="s">
        <v>78</v>
      </c>
      <c r="AV141" s="12" t="s">
        <v>78</v>
      </c>
      <c r="AW141" s="12" t="s">
        <v>31</v>
      </c>
      <c r="AX141" s="12" t="s">
        <v>76</v>
      </c>
      <c r="AY141" s="162" t="s">
        <v>135</v>
      </c>
    </row>
    <row r="142" spans="2:65" s="1" customFormat="1" ht="16.5" customHeight="1">
      <c r="B142" s="147"/>
      <c r="C142" s="148" t="s">
        <v>233</v>
      </c>
      <c r="D142" s="148" t="s">
        <v>137</v>
      </c>
      <c r="E142" s="149" t="s">
        <v>234</v>
      </c>
      <c r="F142" s="150" t="s">
        <v>235</v>
      </c>
      <c r="G142" s="151" t="s">
        <v>168</v>
      </c>
      <c r="H142" s="152">
        <v>238.378</v>
      </c>
      <c r="I142" s="153"/>
      <c r="J142" s="154">
        <f>ROUND(I142*H142,2)</f>
        <v>0</v>
      </c>
      <c r="K142" s="150" t="s">
        <v>141</v>
      </c>
      <c r="L142" s="31"/>
      <c r="M142" s="155" t="s">
        <v>1</v>
      </c>
      <c r="N142" s="156" t="s">
        <v>40</v>
      </c>
      <c r="O142" s="50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17" t="s">
        <v>142</v>
      </c>
      <c r="AT142" s="17" t="s">
        <v>137</v>
      </c>
      <c r="AU142" s="17" t="s">
        <v>78</v>
      </c>
      <c r="AY142" s="17" t="s">
        <v>135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17" t="s">
        <v>76</v>
      </c>
      <c r="BK142" s="159">
        <f>ROUND(I142*H142,2)</f>
        <v>0</v>
      </c>
      <c r="BL142" s="17" t="s">
        <v>142</v>
      </c>
      <c r="BM142" s="17" t="s">
        <v>236</v>
      </c>
    </row>
    <row r="143" spans="2:51" s="13" customFormat="1" ht="11.25">
      <c r="B143" s="169"/>
      <c r="D143" s="161" t="s">
        <v>144</v>
      </c>
      <c r="E143" s="170" t="s">
        <v>1</v>
      </c>
      <c r="F143" s="171" t="s">
        <v>237</v>
      </c>
      <c r="H143" s="170" t="s">
        <v>1</v>
      </c>
      <c r="I143" s="172"/>
      <c r="L143" s="169"/>
      <c r="M143" s="173"/>
      <c r="N143" s="174"/>
      <c r="O143" s="174"/>
      <c r="P143" s="174"/>
      <c r="Q143" s="174"/>
      <c r="R143" s="174"/>
      <c r="S143" s="174"/>
      <c r="T143" s="175"/>
      <c r="AT143" s="170" t="s">
        <v>144</v>
      </c>
      <c r="AU143" s="170" t="s">
        <v>78</v>
      </c>
      <c r="AV143" s="13" t="s">
        <v>76</v>
      </c>
      <c r="AW143" s="13" t="s">
        <v>31</v>
      </c>
      <c r="AX143" s="13" t="s">
        <v>69</v>
      </c>
      <c r="AY143" s="170" t="s">
        <v>135</v>
      </c>
    </row>
    <row r="144" spans="2:51" s="12" customFormat="1" ht="11.25">
      <c r="B144" s="160"/>
      <c r="D144" s="161" t="s">
        <v>144</v>
      </c>
      <c r="E144" s="162" t="s">
        <v>99</v>
      </c>
      <c r="F144" s="163" t="s">
        <v>238</v>
      </c>
      <c r="H144" s="164">
        <v>238.378</v>
      </c>
      <c r="I144" s="165"/>
      <c r="L144" s="160"/>
      <c r="M144" s="166"/>
      <c r="N144" s="167"/>
      <c r="O144" s="167"/>
      <c r="P144" s="167"/>
      <c r="Q144" s="167"/>
      <c r="R144" s="167"/>
      <c r="S144" s="167"/>
      <c r="T144" s="168"/>
      <c r="AT144" s="162" t="s">
        <v>144</v>
      </c>
      <c r="AU144" s="162" t="s">
        <v>78</v>
      </c>
      <c r="AV144" s="12" t="s">
        <v>78</v>
      </c>
      <c r="AW144" s="12" t="s">
        <v>31</v>
      </c>
      <c r="AX144" s="12" t="s">
        <v>76</v>
      </c>
      <c r="AY144" s="162" t="s">
        <v>135</v>
      </c>
    </row>
    <row r="145" spans="2:65" s="1" customFormat="1" ht="16.5" customHeight="1">
      <c r="B145" s="147"/>
      <c r="C145" s="148" t="s">
        <v>239</v>
      </c>
      <c r="D145" s="148" t="s">
        <v>137</v>
      </c>
      <c r="E145" s="149" t="s">
        <v>240</v>
      </c>
      <c r="F145" s="150" t="s">
        <v>241</v>
      </c>
      <c r="G145" s="151" t="s">
        <v>168</v>
      </c>
      <c r="H145" s="152">
        <v>238.378</v>
      </c>
      <c r="I145" s="153"/>
      <c r="J145" s="154">
        <f>ROUND(I145*H145,2)</f>
        <v>0</v>
      </c>
      <c r="K145" s="150" t="s">
        <v>141</v>
      </c>
      <c r="L145" s="31"/>
      <c r="M145" s="155" t="s">
        <v>1</v>
      </c>
      <c r="N145" s="156" t="s">
        <v>40</v>
      </c>
      <c r="O145" s="50"/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AR145" s="17" t="s">
        <v>142</v>
      </c>
      <c r="AT145" s="17" t="s">
        <v>137</v>
      </c>
      <c r="AU145" s="17" t="s">
        <v>78</v>
      </c>
      <c r="AY145" s="17" t="s">
        <v>135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17" t="s">
        <v>76</v>
      </c>
      <c r="BK145" s="159">
        <f>ROUND(I145*H145,2)</f>
        <v>0</v>
      </c>
      <c r="BL145" s="17" t="s">
        <v>142</v>
      </c>
      <c r="BM145" s="17" t="s">
        <v>242</v>
      </c>
    </row>
    <row r="146" spans="2:51" s="12" customFormat="1" ht="11.25">
      <c r="B146" s="160"/>
      <c r="D146" s="161" t="s">
        <v>144</v>
      </c>
      <c r="E146" s="162" t="s">
        <v>1</v>
      </c>
      <c r="F146" s="163" t="s">
        <v>99</v>
      </c>
      <c r="H146" s="164">
        <v>238.378</v>
      </c>
      <c r="I146" s="165"/>
      <c r="L146" s="160"/>
      <c r="M146" s="166"/>
      <c r="N146" s="167"/>
      <c r="O146" s="167"/>
      <c r="P146" s="167"/>
      <c r="Q146" s="167"/>
      <c r="R146" s="167"/>
      <c r="S146" s="167"/>
      <c r="T146" s="168"/>
      <c r="AT146" s="162" t="s">
        <v>144</v>
      </c>
      <c r="AU146" s="162" t="s">
        <v>78</v>
      </c>
      <c r="AV146" s="12" t="s">
        <v>78</v>
      </c>
      <c r="AW146" s="12" t="s">
        <v>31</v>
      </c>
      <c r="AX146" s="12" t="s">
        <v>76</v>
      </c>
      <c r="AY146" s="162" t="s">
        <v>135</v>
      </c>
    </row>
    <row r="147" spans="2:65" s="1" customFormat="1" ht="16.5" customHeight="1">
      <c r="B147" s="147"/>
      <c r="C147" s="148" t="s">
        <v>243</v>
      </c>
      <c r="D147" s="148" t="s">
        <v>137</v>
      </c>
      <c r="E147" s="149" t="s">
        <v>244</v>
      </c>
      <c r="F147" s="150" t="s">
        <v>245</v>
      </c>
      <c r="G147" s="151" t="s">
        <v>246</v>
      </c>
      <c r="H147" s="152">
        <v>398.091</v>
      </c>
      <c r="I147" s="153"/>
      <c r="J147" s="154">
        <f>ROUND(I147*H147,2)</f>
        <v>0</v>
      </c>
      <c r="K147" s="150" t="s">
        <v>141</v>
      </c>
      <c r="L147" s="31"/>
      <c r="M147" s="155" t="s">
        <v>1</v>
      </c>
      <c r="N147" s="156" t="s">
        <v>40</v>
      </c>
      <c r="O147" s="50"/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AR147" s="17" t="s">
        <v>142</v>
      </c>
      <c r="AT147" s="17" t="s">
        <v>137</v>
      </c>
      <c r="AU147" s="17" t="s">
        <v>78</v>
      </c>
      <c r="AY147" s="17" t="s">
        <v>135</v>
      </c>
      <c r="BE147" s="159">
        <f>IF(N147="základní",J147,0)</f>
        <v>0</v>
      </c>
      <c r="BF147" s="159">
        <f>IF(N147="snížená",J147,0)</f>
        <v>0</v>
      </c>
      <c r="BG147" s="159">
        <f>IF(N147="zákl. přenesená",J147,0)</f>
        <v>0</v>
      </c>
      <c r="BH147" s="159">
        <f>IF(N147="sníž. přenesená",J147,0)</f>
        <v>0</v>
      </c>
      <c r="BI147" s="159">
        <f>IF(N147="nulová",J147,0)</f>
        <v>0</v>
      </c>
      <c r="BJ147" s="17" t="s">
        <v>76</v>
      </c>
      <c r="BK147" s="159">
        <f>ROUND(I147*H147,2)</f>
        <v>0</v>
      </c>
      <c r="BL147" s="17" t="s">
        <v>142</v>
      </c>
      <c r="BM147" s="17" t="s">
        <v>247</v>
      </c>
    </row>
    <row r="148" spans="2:51" s="12" customFormat="1" ht="11.25">
      <c r="B148" s="160"/>
      <c r="D148" s="161" t="s">
        <v>144</v>
      </c>
      <c r="E148" s="162" t="s">
        <v>1</v>
      </c>
      <c r="F148" s="163" t="s">
        <v>248</v>
      </c>
      <c r="H148" s="164">
        <v>398.091</v>
      </c>
      <c r="I148" s="165"/>
      <c r="L148" s="160"/>
      <c r="M148" s="166"/>
      <c r="N148" s="167"/>
      <c r="O148" s="167"/>
      <c r="P148" s="167"/>
      <c r="Q148" s="167"/>
      <c r="R148" s="167"/>
      <c r="S148" s="167"/>
      <c r="T148" s="168"/>
      <c r="AT148" s="162" t="s">
        <v>144</v>
      </c>
      <c r="AU148" s="162" t="s">
        <v>78</v>
      </c>
      <c r="AV148" s="12" t="s">
        <v>78</v>
      </c>
      <c r="AW148" s="12" t="s">
        <v>31</v>
      </c>
      <c r="AX148" s="12" t="s">
        <v>76</v>
      </c>
      <c r="AY148" s="162" t="s">
        <v>135</v>
      </c>
    </row>
    <row r="149" spans="2:65" s="1" customFormat="1" ht="16.5" customHeight="1">
      <c r="B149" s="147"/>
      <c r="C149" s="148" t="s">
        <v>249</v>
      </c>
      <c r="D149" s="148" t="s">
        <v>137</v>
      </c>
      <c r="E149" s="149" t="s">
        <v>250</v>
      </c>
      <c r="F149" s="150" t="s">
        <v>251</v>
      </c>
      <c r="G149" s="151" t="s">
        <v>168</v>
      </c>
      <c r="H149" s="152">
        <v>115.99</v>
      </c>
      <c r="I149" s="153"/>
      <c r="J149" s="154">
        <f>ROUND(I149*H149,2)</f>
        <v>0</v>
      </c>
      <c r="K149" s="150" t="s">
        <v>141</v>
      </c>
      <c r="L149" s="31"/>
      <c r="M149" s="155" t="s">
        <v>1</v>
      </c>
      <c r="N149" s="156" t="s">
        <v>40</v>
      </c>
      <c r="O149" s="50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7" t="s">
        <v>142</v>
      </c>
      <c r="AT149" s="17" t="s">
        <v>137</v>
      </c>
      <c r="AU149" s="17" t="s">
        <v>78</v>
      </c>
      <c r="AY149" s="17" t="s">
        <v>135</v>
      </c>
      <c r="BE149" s="159">
        <f>IF(N149="základní",J149,0)</f>
        <v>0</v>
      </c>
      <c r="BF149" s="159">
        <f>IF(N149="snížená",J149,0)</f>
        <v>0</v>
      </c>
      <c r="BG149" s="159">
        <f>IF(N149="zákl. přenesená",J149,0)</f>
        <v>0</v>
      </c>
      <c r="BH149" s="159">
        <f>IF(N149="sníž. přenesená",J149,0)</f>
        <v>0</v>
      </c>
      <c r="BI149" s="159">
        <f>IF(N149="nulová",J149,0)</f>
        <v>0</v>
      </c>
      <c r="BJ149" s="17" t="s">
        <v>76</v>
      </c>
      <c r="BK149" s="159">
        <f>ROUND(I149*H149,2)</f>
        <v>0</v>
      </c>
      <c r="BL149" s="17" t="s">
        <v>142</v>
      </c>
      <c r="BM149" s="17" t="s">
        <v>252</v>
      </c>
    </row>
    <row r="150" spans="2:51" s="13" customFormat="1" ht="11.25">
      <c r="B150" s="169"/>
      <c r="D150" s="161" t="s">
        <v>144</v>
      </c>
      <c r="E150" s="170" t="s">
        <v>1</v>
      </c>
      <c r="F150" s="171" t="s">
        <v>253</v>
      </c>
      <c r="H150" s="170" t="s">
        <v>1</v>
      </c>
      <c r="I150" s="172"/>
      <c r="L150" s="169"/>
      <c r="M150" s="173"/>
      <c r="N150" s="174"/>
      <c r="O150" s="174"/>
      <c r="P150" s="174"/>
      <c r="Q150" s="174"/>
      <c r="R150" s="174"/>
      <c r="S150" s="174"/>
      <c r="T150" s="175"/>
      <c r="AT150" s="170" t="s">
        <v>144</v>
      </c>
      <c r="AU150" s="170" t="s">
        <v>78</v>
      </c>
      <c r="AV150" s="13" t="s">
        <v>76</v>
      </c>
      <c r="AW150" s="13" t="s">
        <v>31</v>
      </c>
      <c r="AX150" s="13" t="s">
        <v>69</v>
      </c>
      <c r="AY150" s="170" t="s">
        <v>135</v>
      </c>
    </row>
    <row r="151" spans="2:51" s="13" customFormat="1" ht="11.25">
      <c r="B151" s="169"/>
      <c r="D151" s="161" t="s">
        <v>144</v>
      </c>
      <c r="E151" s="170" t="s">
        <v>1</v>
      </c>
      <c r="F151" s="171" t="s">
        <v>148</v>
      </c>
      <c r="H151" s="170" t="s">
        <v>1</v>
      </c>
      <c r="I151" s="172"/>
      <c r="L151" s="169"/>
      <c r="M151" s="173"/>
      <c r="N151" s="174"/>
      <c r="O151" s="174"/>
      <c r="P151" s="174"/>
      <c r="Q151" s="174"/>
      <c r="R151" s="174"/>
      <c r="S151" s="174"/>
      <c r="T151" s="175"/>
      <c r="AT151" s="170" t="s">
        <v>144</v>
      </c>
      <c r="AU151" s="170" t="s">
        <v>78</v>
      </c>
      <c r="AV151" s="13" t="s">
        <v>76</v>
      </c>
      <c r="AW151" s="13" t="s">
        <v>31</v>
      </c>
      <c r="AX151" s="13" t="s">
        <v>69</v>
      </c>
      <c r="AY151" s="170" t="s">
        <v>135</v>
      </c>
    </row>
    <row r="152" spans="2:51" s="12" customFormat="1" ht="11.25">
      <c r="B152" s="160"/>
      <c r="D152" s="161" t="s">
        <v>144</v>
      </c>
      <c r="E152" s="162" t="s">
        <v>1</v>
      </c>
      <c r="F152" s="163" t="s">
        <v>254</v>
      </c>
      <c r="H152" s="164">
        <v>112.165</v>
      </c>
      <c r="I152" s="165"/>
      <c r="L152" s="160"/>
      <c r="M152" s="166"/>
      <c r="N152" s="167"/>
      <c r="O152" s="167"/>
      <c r="P152" s="167"/>
      <c r="Q152" s="167"/>
      <c r="R152" s="167"/>
      <c r="S152" s="167"/>
      <c r="T152" s="168"/>
      <c r="AT152" s="162" t="s">
        <v>144</v>
      </c>
      <c r="AU152" s="162" t="s">
        <v>78</v>
      </c>
      <c r="AV152" s="12" t="s">
        <v>78</v>
      </c>
      <c r="AW152" s="12" t="s">
        <v>31</v>
      </c>
      <c r="AX152" s="12" t="s">
        <v>69</v>
      </c>
      <c r="AY152" s="162" t="s">
        <v>135</v>
      </c>
    </row>
    <row r="153" spans="2:51" s="12" customFormat="1" ht="11.25">
      <c r="B153" s="160"/>
      <c r="D153" s="161" t="s">
        <v>144</v>
      </c>
      <c r="E153" s="162" t="s">
        <v>1</v>
      </c>
      <c r="F153" s="163" t="s">
        <v>96</v>
      </c>
      <c r="H153" s="164">
        <v>3.825</v>
      </c>
      <c r="I153" s="165"/>
      <c r="L153" s="160"/>
      <c r="M153" s="166"/>
      <c r="N153" s="167"/>
      <c r="O153" s="167"/>
      <c r="P153" s="167"/>
      <c r="Q153" s="167"/>
      <c r="R153" s="167"/>
      <c r="S153" s="167"/>
      <c r="T153" s="168"/>
      <c r="AT153" s="162" t="s">
        <v>144</v>
      </c>
      <c r="AU153" s="162" t="s">
        <v>78</v>
      </c>
      <c r="AV153" s="12" t="s">
        <v>78</v>
      </c>
      <c r="AW153" s="12" t="s">
        <v>31</v>
      </c>
      <c r="AX153" s="12" t="s">
        <v>69</v>
      </c>
      <c r="AY153" s="162" t="s">
        <v>135</v>
      </c>
    </row>
    <row r="154" spans="2:51" s="15" customFormat="1" ht="11.25">
      <c r="B154" s="184"/>
      <c r="D154" s="161" t="s">
        <v>144</v>
      </c>
      <c r="E154" s="185" t="s">
        <v>255</v>
      </c>
      <c r="F154" s="186" t="s">
        <v>152</v>
      </c>
      <c r="H154" s="187">
        <v>115.99</v>
      </c>
      <c r="I154" s="188"/>
      <c r="L154" s="184"/>
      <c r="M154" s="189"/>
      <c r="N154" s="190"/>
      <c r="O154" s="190"/>
      <c r="P154" s="190"/>
      <c r="Q154" s="190"/>
      <c r="R154" s="190"/>
      <c r="S154" s="190"/>
      <c r="T154" s="191"/>
      <c r="AT154" s="185" t="s">
        <v>144</v>
      </c>
      <c r="AU154" s="185" t="s">
        <v>78</v>
      </c>
      <c r="AV154" s="15" t="s">
        <v>142</v>
      </c>
      <c r="AW154" s="15" t="s">
        <v>31</v>
      </c>
      <c r="AX154" s="15" t="s">
        <v>76</v>
      </c>
      <c r="AY154" s="185" t="s">
        <v>135</v>
      </c>
    </row>
    <row r="155" spans="2:65" s="1" customFormat="1" ht="16.5" customHeight="1">
      <c r="B155" s="147"/>
      <c r="C155" s="192" t="s">
        <v>256</v>
      </c>
      <c r="D155" s="192" t="s">
        <v>257</v>
      </c>
      <c r="E155" s="193" t="s">
        <v>258</v>
      </c>
      <c r="F155" s="194" t="s">
        <v>259</v>
      </c>
      <c r="G155" s="195" t="s">
        <v>246</v>
      </c>
      <c r="H155" s="196">
        <v>231.98</v>
      </c>
      <c r="I155" s="197"/>
      <c r="J155" s="198">
        <f>ROUND(I155*H155,2)</f>
        <v>0</v>
      </c>
      <c r="K155" s="194" t="s">
        <v>141</v>
      </c>
      <c r="L155" s="199"/>
      <c r="M155" s="200" t="s">
        <v>1</v>
      </c>
      <c r="N155" s="201" t="s">
        <v>40</v>
      </c>
      <c r="O155" s="50"/>
      <c r="P155" s="157">
        <f>O155*H155</f>
        <v>0</v>
      </c>
      <c r="Q155" s="157">
        <v>1</v>
      </c>
      <c r="R155" s="157">
        <f>Q155*H155</f>
        <v>231.98</v>
      </c>
      <c r="S155" s="157">
        <v>0</v>
      </c>
      <c r="T155" s="158">
        <f>S155*H155</f>
        <v>0</v>
      </c>
      <c r="AR155" s="17" t="s">
        <v>260</v>
      </c>
      <c r="AT155" s="17" t="s">
        <v>257</v>
      </c>
      <c r="AU155" s="17" t="s">
        <v>78</v>
      </c>
      <c r="AY155" s="17" t="s">
        <v>135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17" t="s">
        <v>76</v>
      </c>
      <c r="BK155" s="159">
        <f>ROUND(I155*H155,2)</f>
        <v>0</v>
      </c>
      <c r="BL155" s="17" t="s">
        <v>142</v>
      </c>
      <c r="BM155" s="17" t="s">
        <v>261</v>
      </c>
    </row>
    <row r="156" spans="2:65" s="1" customFormat="1" ht="16.5" customHeight="1">
      <c r="B156" s="147"/>
      <c r="C156" s="148" t="s">
        <v>262</v>
      </c>
      <c r="D156" s="148" t="s">
        <v>137</v>
      </c>
      <c r="E156" s="149" t="s">
        <v>263</v>
      </c>
      <c r="F156" s="150" t="s">
        <v>264</v>
      </c>
      <c r="G156" s="151" t="s">
        <v>168</v>
      </c>
      <c r="H156" s="152">
        <v>100.16</v>
      </c>
      <c r="I156" s="153"/>
      <c r="J156" s="154">
        <f>ROUND(I156*H156,2)</f>
        <v>0</v>
      </c>
      <c r="K156" s="150" t="s">
        <v>141</v>
      </c>
      <c r="L156" s="31"/>
      <c r="M156" s="155" t="s">
        <v>1</v>
      </c>
      <c r="N156" s="156" t="s">
        <v>40</v>
      </c>
      <c r="O156" s="50"/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AR156" s="17" t="s">
        <v>142</v>
      </c>
      <c r="AT156" s="17" t="s">
        <v>137</v>
      </c>
      <c r="AU156" s="17" t="s">
        <v>78</v>
      </c>
      <c r="AY156" s="17" t="s">
        <v>135</v>
      </c>
      <c r="BE156" s="159">
        <f>IF(N156="základní",J156,0)</f>
        <v>0</v>
      </c>
      <c r="BF156" s="159">
        <f>IF(N156="snížená",J156,0)</f>
        <v>0</v>
      </c>
      <c r="BG156" s="159">
        <f>IF(N156="zákl. přenesená",J156,0)</f>
        <v>0</v>
      </c>
      <c r="BH156" s="159">
        <f>IF(N156="sníž. přenesená",J156,0)</f>
        <v>0</v>
      </c>
      <c r="BI156" s="159">
        <f>IF(N156="nulová",J156,0)</f>
        <v>0</v>
      </c>
      <c r="BJ156" s="17" t="s">
        <v>76</v>
      </c>
      <c r="BK156" s="159">
        <f>ROUND(I156*H156,2)</f>
        <v>0</v>
      </c>
      <c r="BL156" s="17" t="s">
        <v>142</v>
      </c>
      <c r="BM156" s="17" t="s">
        <v>265</v>
      </c>
    </row>
    <row r="157" spans="2:51" s="12" customFormat="1" ht="11.25">
      <c r="B157" s="160"/>
      <c r="D157" s="161" t="s">
        <v>144</v>
      </c>
      <c r="E157" s="162" t="s">
        <v>266</v>
      </c>
      <c r="F157" s="163" t="s">
        <v>267</v>
      </c>
      <c r="H157" s="164">
        <v>100.16</v>
      </c>
      <c r="I157" s="165"/>
      <c r="L157" s="160"/>
      <c r="M157" s="166"/>
      <c r="N157" s="167"/>
      <c r="O157" s="167"/>
      <c r="P157" s="167"/>
      <c r="Q157" s="167"/>
      <c r="R157" s="167"/>
      <c r="S157" s="167"/>
      <c r="T157" s="168"/>
      <c r="AT157" s="162" t="s">
        <v>144</v>
      </c>
      <c r="AU157" s="162" t="s">
        <v>78</v>
      </c>
      <c r="AV157" s="12" t="s">
        <v>78</v>
      </c>
      <c r="AW157" s="12" t="s">
        <v>31</v>
      </c>
      <c r="AX157" s="12" t="s">
        <v>76</v>
      </c>
      <c r="AY157" s="162" t="s">
        <v>135</v>
      </c>
    </row>
    <row r="158" spans="2:65" s="1" customFormat="1" ht="16.5" customHeight="1">
      <c r="B158" s="147"/>
      <c r="C158" s="192" t="s">
        <v>268</v>
      </c>
      <c r="D158" s="192" t="s">
        <v>257</v>
      </c>
      <c r="E158" s="193" t="s">
        <v>269</v>
      </c>
      <c r="F158" s="194" t="s">
        <v>270</v>
      </c>
      <c r="G158" s="195" t="s">
        <v>246</v>
      </c>
      <c r="H158" s="196">
        <v>200.32</v>
      </c>
      <c r="I158" s="197"/>
      <c r="J158" s="198">
        <f>ROUND(I158*H158,2)</f>
        <v>0</v>
      </c>
      <c r="K158" s="194" t="s">
        <v>141</v>
      </c>
      <c r="L158" s="199"/>
      <c r="M158" s="200" t="s">
        <v>1</v>
      </c>
      <c r="N158" s="201" t="s">
        <v>40</v>
      </c>
      <c r="O158" s="50"/>
      <c r="P158" s="157">
        <f>O158*H158</f>
        <v>0</v>
      </c>
      <c r="Q158" s="157">
        <v>1</v>
      </c>
      <c r="R158" s="157">
        <f>Q158*H158</f>
        <v>200.32</v>
      </c>
      <c r="S158" s="157">
        <v>0</v>
      </c>
      <c r="T158" s="158">
        <f>S158*H158</f>
        <v>0</v>
      </c>
      <c r="AR158" s="17" t="s">
        <v>260</v>
      </c>
      <c r="AT158" s="17" t="s">
        <v>257</v>
      </c>
      <c r="AU158" s="17" t="s">
        <v>78</v>
      </c>
      <c r="AY158" s="17" t="s">
        <v>135</v>
      </c>
      <c r="BE158" s="159">
        <f>IF(N158="základní",J158,0)</f>
        <v>0</v>
      </c>
      <c r="BF158" s="159">
        <f>IF(N158="snížená",J158,0)</f>
        <v>0</v>
      </c>
      <c r="BG158" s="159">
        <f>IF(N158="zákl. přenesená",J158,0)</f>
        <v>0</v>
      </c>
      <c r="BH158" s="159">
        <f>IF(N158="sníž. přenesená",J158,0)</f>
        <v>0</v>
      </c>
      <c r="BI158" s="159">
        <f>IF(N158="nulová",J158,0)</f>
        <v>0</v>
      </c>
      <c r="BJ158" s="17" t="s">
        <v>76</v>
      </c>
      <c r="BK158" s="159">
        <f>ROUND(I158*H158,2)</f>
        <v>0</v>
      </c>
      <c r="BL158" s="17" t="s">
        <v>142</v>
      </c>
      <c r="BM158" s="17" t="s">
        <v>271</v>
      </c>
    </row>
    <row r="159" spans="2:51" s="12" customFormat="1" ht="11.25">
      <c r="B159" s="160"/>
      <c r="D159" s="161" t="s">
        <v>144</v>
      </c>
      <c r="F159" s="163" t="s">
        <v>272</v>
      </c>
      <c r="H159" s="164">
        <v>200.32</v>
      </c>
      <c r="I159" s="165"/>
      <c r="L159" s="160"/>
      <c r="M159" s="166"/>
      <c r="N159" s="167"/>
      <c r="O159" s="167"/>
      <c r="P159" s="167"/>
      <c r="Q159" s="167"/>
      <c r="R159" s="167"/>
      <c r="S159" s="167"/>
      <c r="T159" s="168"/>
      <c r="AT159" s="162" t="s">
        <v>144</v>
      </c>
      <c r="AU159" s="162" t="s">
        <v>78</v>
      </c>
      <c r="AV159" s="12" t="s">
        <v>78</v>
      </c>
      <c r="AW159" s="12" t="s">
        <v>3</v>
      </c>
      <c r="AX159" s="12" t="s">
        <v>76</v>
      </c>
      <c r="AY159" s="162" t="s">
        <v>135</v>
      </c>
    </row>
    <row r="160" spans="2:63" s="11" customFormat="1" ht="22.9" customHeight="1">
      <c r="B160" s="134"/>
      <c r="D160" s="135" t="s">
        <v>68</v>
      </c>
      <c r="E160" s="145" t="s">
        <v>142</v>
      </c>
      <c r="F160" s="145" t="s">
        <v>273</v>
      </c>
      <c r="I160" s="137"/>
      <c r="J160" s="146">
        <f>BK160</f>
        <v>0</v>
      </c>
      <c r="L160" s="134"/>
      <c r="M160" s="139"/>
      <c r="N160" s="140"/>
      <c r="O160" s="140"/>
      <c r="P160" s="141">
        <f>SUM(P161:P166)</f>
        <v>0</v>
      </c>
      <c r="Q160" s="140"/>
      <c r="R160" s="141">
        <f>SUM(R161:R166)</f>
        <v>47.5942042</v>
      </c>
      <c r="S160" s="140"/>
      <c r="T160" s="142">
        <f>SUM(T161:T166)</f>
        <v>0</v>
      </c>
      <c r="AR160" s="135" t="s">
        <v>76</v>
      </c>
      <c r="AT160" s="143" t="s">
        <v>68</v>
      </c>
      <c r="AU160" s="143" t="s">
        <v>76</v>
      </c>
      <c r="AY160" s="135" t="s">
        <v>135</v>
      </c>
      <c r="BK160" s="144">
        <f>SUM(BK161:BK166)</f>
        <v>0</v>
      </c>
    </row>
    <row r="161" spans="2:65" s="1" customFormat="1" ht="16.5" customHeight="1">
      <c r="B161" s="147"/>
      <c r="C161" s="148" t="s">
        <v>274</v>
      </c>
      <c r="D161" s="148" t="s">
        <v>137</v>
      </c>
      <c r="E161" s="149" t="s">
        <v>275</v>
      </c>
      <c r="F161" s="150" t="s">
        <v>276</v>
      </c>
      <c r="G161" s="151" t="s">
        <v>168</v>
      </c>
      <c r="H161" s="152">
        <v>25.04</v>
      </c>
      <c r="I161" s="153"/>
      <c r="J161" s="154">
        <f>ROUND(I161*H161,2)</f>
        <v>0</v>
      </c>
      <c r="K161" s="150" t="s">
        <v>141</v>
      </c>
      <c r="L161" s="31"/>
      <c r="M161" s="155" t="s">
        <v>1</v>
      </c>
      <c r="N161" s="156" t="s">
        <v>40</v>
      </c>
      <c r="O161" s="50"/>
      <c r="P161" s="157">
        <f>O161*H161</f>
        <v>0</v>
      </c>
      <c r="Q161" s="157">
        <v>1.89077</v>
      </c>
      <c r="R161" s="157">
        <f>Q161*H161</f>
        <v>47.3448808</v>
      </c>
      <c r="S161" s="157">
        <v>0</v>
      </c>
      <c r="T161" s="158">
        <f>S161*H161</f>
        <v>0</v>
      </c>
      <c r="AR161" s="17" t="s">
        <v>142</v>
      </c>
      <c r="AT161" s="17" t="s">
        <v>137</v>
      </c>
      <c r="AU161" s="17" t="s">
        <v>78</v>
      </c>
      <c r="AY161" s="17" t="s">
        <v>135</v>
      </c>
      <c r="BE161" s="159">
        <f>IF(N161="základní",J161,0)</f>
        <v>0</v>
      </c>
      <c r="BF161" s="159">
        <f>IF(N161="snížená",J161,0)</f>
        <v>0</v>
      </c>
      <c r="BG161" s="159">
        <f>IF(N161="zákl. přenesená",J161,0)</f>
        <v>0</v>
      </c>
      <c r="BH161" s="159">
        <f>IF(N161="sníž. přenesená",J161,0)</f>
        <v>0</v>
      </c>
      <c r="BI161" s="159">
        <f>IF(N161="nulová",J161,0)</f>
        <v>0</v>
      </c>
      <c r="BJ161" s="17" t="s">
        <v>76</v>
      </c>
      <c r="BK161" s="159">
        <f>ROUND(I161*H161,2)</f>
        <v>0</v>
      </c>
      <c r="BL161" s="17" t="s">
        <v>142</v>
      </c>
      <c r="BM161" s="17" t="s">
        <v>277</v>
      </c>
    </row>
    <row r="162" spans="2:51" s="12" customFormat="1" ht="11.25">
      <c r="B162" s="160"/>
      <c r="D162" s="161" t="s">
        <v>144</v>
      </c>
      <c r="E162" s="162" t="s">
        <v>278</v>
      </c>
      <c r="F162" s="163" t="s">
        <v>279</v>
      </c>
      <c r="H162" s="164">
        <v>25.04</v>
      </c>
      <c r="I162" s="165"/>
      <c r="L162" s="160"/>
      <c r="M162" s="166"/>
      <c r="N162" s="167"/>
      <c r="O162" s="167"/>
      <c r="P162" s="167"/>
      <c r="Q162" s="167"/>
      <c r="R162" s="167"/>
      <c r="S162" s="167"/>
      <c r="T162" s="168"/>
      <c r="AT162" s="162" t="s">
        <v>144</v>
      </c>
      <c r="AU162" s="162" t="s">
        <v>78</v>
      </c>
      <c r="AV162" s="12" t="s">
        <v>78</v>
      </c>
      <c r="AW162" s="12" t="s">
        <v>31</v>
      </c>
      <c r="AX162" s="12" t="s">
        <v>76</v>
      </c>
      <c r="AY162" s="162" t="s">
        <v>135</v>
      </c>
    </row>
    <row r="163" spans="2:65" s="1" customFormat="1" ht="16.5" customHeight="1">
      <c r="B163" s="147"/>
      <c r="C163" s="148" t="s">
        <v>280</v>
      </c>
      <c r="D163" s="148" t="s">
        <v>137</v>
      </c>
      <c r="E163" s="149" t="s">
        <v>281</v>
      </c>
      <c r="F163" s="150" t="s">
        <v>282</v>
      </c>
      <c r="G163" s="151" t="s">
        <v>168</v>
      </c>
      <c r="H163" s="152">
        <v>0.108</v>
      </c>
      <c r="I163" s="153"/>
      <c r="J163" s="154">
        <f>ROUND(I163*H163,2)</f>
        <v>0</v>
      </c>
      <c r="K163" s="150" t="s">
        <v>141</v>
      </c>
      <c r="L163" s="31"/>
      <c r="M163" s="155" t="s">
        <v>1</v>
      </c>
      <c r="N163" s="156" t="s">
        <v>40</v>
      </c>
      <c r="O163" s="50"/>
      <c r="P163" s="157">
        <f>O163*H163</f>
        <v>0</v>
      </c>
      <c r="Q163" s="157">
        <v>2.234</v>
      </c>
      <c r="R163" s="157">
        <f>Q163*H163</f>
        <v>0.241272</v>
      </c>
      <c r="S163" s="157">
        <v>0</v>
      </c>
      <c r="T163" s="158">
        <f>S163*H163</f>
        <v>0</v>
      </c>
      <c r="AR163" s="17" t="s">
        <v>142</v>
      </c>
      <c r="AT163" s="17" t="s">
        <v>137</v>
      </c>
      <c r="AU163" s="17" t="s">
        <v>78</v>
      </c>
      <c r="AY163" s="17" t="s">
        <v>135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7" t="s">
        <v>76</v>
      </c>
      <c r="BK163" s="159">
        <f>ROUND(I163*H163,2)</f>
        <v>0</v>
      </c>
      <c r="BL163" s="17" t="s">
        <v>142</v>
      </c>
      <c r="BM163" s="17" t="s">
        <v>283</v>
      </c>
    </row>
    <row r="164" spans="2:51" s="12" customFormat="1" ht="11.25">
      <c r="B164" s="160"/>
      <c r="D164" s="161" t="s">
        <v>144</v>
      </c>
      <c r="E164" s="162" t="s">
        <v>1</v>
      </c>
      <c r="F164" s="163" t="s">
        <v>284</v>
      </c>
      <c r="H164" s="164">
        <v>0.108</v>
      </c>
      <c r="I164" s="165"/>
      <c r="L164" s="160"/>
      <c r="M164" s="166"/>
      <c r="N164" s="167"/>
      <c r="O164" s="167"/>
      <c r="P164" s="167"/>
      <c r="Q164" s="167"/>
      <c r="R164" s="167"/>
      <c r="S164" s="167"/>
      <c r="T164" s="168"/>
      <c r="AT164" s="162" t="s">
        <v>144</v>
      </c>
      <c r="AU164" s="162" t="s">
        <v>78</v>
      </c>
      <c r="AV164" s="12" t="s">
        <v>78</v>
      </c>
      <c r="AW164" s="12" t="s">
        <v>31</v>
      </c>
      <c r="AX164" s="12" t="s">
        <v>76</v>
      </c>
      <c r="AY164" s="162" t="s">
        <v>135</v>
      </c>
    </row>
    <row r="165" spans="2:65" s="1" customFormat="1" ht="16.5" customHeight="1">
      <c r="B165" s="147"/>
      <c r="C165" s="148" t="s">
        <v>285</v>
      </c>
      <c r="D165" s="148" t="s">
        <v>137</v>
      </c>
      <c r="E165" s="149" t="s">
        <v>286</v>
      </c>
      <c r="F165" s="150" t="s">
        <v>287</v>
      </c>
      <c r="G165" s="151" t="s">
        <v>140</v>
      </c>
      <c r="H165" s="152">
        <v>1.26</v>
      </c>
      <c r="I165" s="153"/>
      <c r="J165" s="154">
        <f>ROUND(I165*H165,2)</f>
        <v>0</v>
      </c>
      <c r="K165" s="150" t="s">
        <v>141</v>
      </c>
      <c r="L165" s="31"/>
      <c r="M165" s="155" t="s">
        <v>1</v>
      </c>
      <c r="N165" s="156" t="s">
        <v>40</v>
      </c>
      <c r="O165" s="50"/>
      <c r="P165" s="157">
        <f>O165*H165</f>
        <v>0</v>
      </c>
      <c r="Q165" s="157">
        <v>0.00639</v>
      </c>
      <c r="R165" s="157">
        <f>Q165*H165</f>
        <v>0.0080514</v>
      </c>
      <c r="S165" s="157">
        <v>0</v>
      </c>
      <c r="T165" s="158">
        <f>S165*H165</f>
        <v>0</v>
      </c>
      <c r="AR165" s="17" t="s">
        <v>142</v>
      </c>
      <c r="AT165" s="17" t="s">
        <v>137</v>
      </c>
      <c r="AU165" s="17" t="s">
        <v>78</v>
      </c>
      <c r="AY165" s="17" t="s">
        <v>135</v>
      </c>
      <c r="BE165" s="159">
        <f>IF(N165="základní",J165,0)</f>
        <v>0</v>
      </c>
      <c r="BF165" s="159">
        <f>IF(N165="snížená",J165,0)</f>
        <v>0</v>
      </c>
      <c r="BG165" s="159">
        <f>IF(N165="zákl. přenesená",J165,0)</f>
        <v>0</v>
      </c>
      <c r="BH165" s="159">
        <f>IF(N165="sníž. přenesená",J165,0)</f>
        <v>0</v>
      </c>
      <c r="BI165" s="159">
        <f>IF(N165="nulová",J165,0)</f>
        <v>0</v>
      </c>
      <c r="BJ165" s="17" t="s">
        <v>76</v>
      </c>
      <c r="BK165" s="159">
        <f>ROUND(I165*H165,2)</f>
        <v>0</v>
      </c>
      <c r="BL165" s="17" t="s">
        <v>142</v>
      </c>
      <c r="BM165" s="17" t="s">
        <v>288</v>
      </c>
    </row>
    <row r="166" spans="2:51" s="12" customFormat="1" ht="11.25">
      <c r="B166" s="160"/>
      <c r="D166" s="161" t="s">
        <v>144</v>
      </c>
      <c r="E166" s="162" t="s">
        <v>1</v>
      </c>
      <c r="F166" s="163" t="s">
        <v>289</v>
      </c>
      <c r="H166" s="164">
        <v>1.26</v>
      </c>
      <c r="I166" s="165"/>
      <c r="L166" s="160"/>
      <c r="M166" s="166"/>
      <c r="N166" s="167"/>
      <c r="O166" s="167"/>
      <c r="P166" s="167"/>
      <c r="Q166" s="167"/>
      <c r="R166" s="167"/>
      <c r="S166" s="167"/>
      <c r="T166" s="168"/>
      <c r="AT166" s="162" t="s">
        <v>144</v>
      </c>
      <c r="AU166" s="162" t="s">
        <v>78</v>
      </c>
      <c r="AV166" s="12" t="s">
        <v>78</v>
      </c>
      <c r="AW166" s="12" t="s">
        <v>31</v>
      </c>
      <c r="AX166" s="12" t="s">
        <v>76</v>
      </c>
      <c r="AY166" s="162" t="s">
        <v>135</v>
      </c>
    </row>
    <row r="167" spans="2:63" s="11" customFormat="1" ht="22.9" customHeight="1">
      <c r="B167" s="134"/>
      <c r="D167" s="135" t="s">
        <v>68</v>
      </c>
      <c r="E167" s="145" t="s">
        <v>290</v>
      </c>
      <c r="F167" s="145" t="s">
        <v>291</v>
      </c>
      <c r="I167" s="137"/>
      <c r="J167" s="146">
        <f>BK167</f>
        <v>0</v>
      </c>
      <c r="L167" s="134"/>
      <c r="M167" s="139"/>
      <c r="N167" s="140"/>
      <c r="O167" s="140"/>
      <c r="P167" s="141">
        <f>SUM(P168:P176)</f>
        <v>0</v>
      </c>
      <c r="Q167" s="140"/>
      <c r="R167" s="141">
        <f>SUM(R168:R176)</f>
        <v>199.70057128</v>
      </c>
      <c r="S167" s="140"/>
      <c r="T167" s="142">
        <f>SUM(T168:T176)</f>
        <v>0</v>
      </c>
      <c r="AR167" s="135" t="s">
        <v>76</v>
      </c>
      <c r="AT167" s="143" t="s">
        <v>68</v>
      </c>
      <c r="AU167" s="143" t="s">
        <v>76</v>
      </c>
      <c r="AY167" s="135" t="s">
        <v>135</v>
      </c>
      <c r="BK167" s="144">
        <f>SUM(BK168:BK176)</f>
        <v>0</v>
      </c>
    </row>
    <row r="168" spans="2:65" s="1" customFormat="1" ht="16.5" customHeight="1">
      <c r="B168" s="147"/>
      <c r="C168" s="148" t="s">
        <v>292</v>
      </c>
      <c r="D168" s="148" t="s">
        <v>137</v>
      </c>
      <c r="E168" s="149" t="s">
        <v>293</v>
      </c>
      <c r="F168" s="150" t="s">
        <v>294</v>
      </c>
      <c r="G168" s="151" t="s">
        <v>140</v>
      </c>
      <c r="H168" s="152">
        <v>255.656</v>
      </c>
      <c r="I168" s="153"/>
      <c r="J168" s="154">
        <f>ROUND(I168*H168,2)</f>
        <v>0</v>
      </c>
      <c r="K168" s="150" t="s">
        <v>141</v>
      </c>
      <c r="L168" s="31"/>
      <c r="M168" s="155" t="s">
        <v>1</v>
      </c>
      <c r="N168" s="156" t="s">
        <v>40</v>
      </c>
      <c r="O168" s="50"/>
      <c r="P168" s="157">
        <f>O168*H168</f>
        <v>0</v>
      </c>
      <c r="Q168" s="157">
        <v>0.378</v>
      </c>
      <c r="R168" s="157">
        <f>Q168*H168</f>
        <v>96.637968</v>
      </c>
      <c r="S168" s="157">
        <v>0</v>
      </c>
      <c r="T168" s="158">
        <f>S168*H168</f>
        <v>0</v>
      </c>
      <c r="AR168" s="17" t="s">
        <v>142</v>
      </c>
      <c r="AT168" s="17" t="s">
        <v>137</v>
      </c>
      <c r="AU168" s="17" t="s">
        <v>78</v>
      </c>
      <c r="AY168" s="17" t="s">
        <v>135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7" t="s">
        <v>76</v>
      </c>
      <c r="BK168" s="159">
        <f>ROUND(I168*H168,2)</f>
        <v>0</v>
      </c>
      <c r="BL168" s="17" t="s">
        <v>142</v>
      </c>
      <c r="BM168" s="17" t="s">
        <v>295</v>
      </c>
    </row>
    <row r="169" spans="2:51" s="12" customFormat="1" ht="11.25">
      <c r="B169" s="160"/>
      <c r="D169" s="161" t="s">
        <v>144</v>
      </c>
      <c r="E169" s="162" t="s">
        <v>1</v>
      </c>
      <c r="F169" s="163" t="s">
        <v>90</v>
      </c>
      <c r="H169" s="164">
        <v>255.656</v>
      </c>
      <c r="I169" s="165"/>
      <c r="L169" s="160"/>
      <c r="M169" s="166"/>
      <c r="N169" s="167"/>
      <c r="O169" s="167"/>
      <c r="P169" s="167"/>
      <c r="Q169" s="167"/>
      <c r="R169" s="167"/>
      <c r="S169" s="167"/>
      <c r="T169" s="168"/>
      <c r="AT169" s="162" t="s">
        <v>144</v>
      </c>
      <c r="AU169" s="162" t="s">
        <v>78</v>
      </c>
      <c r="AV169" s="12" t="s">
        <v>78</v>
      </c>
      <c r="AW169" s="12" t="s">
        <v>31</v>
      </c>
      <c r="AX169" s="12" t="s">
        <v>76</v>
      </c>
      <c r="AY169" s="162" t="s">
        <v>135</v>
      </c>
    </row>
    <row r="170" spans="2:65" s="1" customFormat="1" ht="16.5" customHeight="1">
      <c r="B170" s="147"/>
      <c r="C170" s="148" t="s">
        <v>296</v>
      </c>
      <c r="D170" s="148" t="s">
        <v>137</v>
      </c>
      <c r="E170" s="149" t="s">
        <v>297</v>
      </c>
      <c r="F170" s="150" t="s">
        <v>298</v>
      </c>
      <c r="G170" s="151" t="s">
        <v>140</v>
      </c>
      <c r="H170" s="152">
        <v>255.656</v>
      </c>
      <c r="I170" s="153"/>
      <c r="J170" s="154">
        <f>ROUND(I170*H170,2)</f>
        <v>0</v>
      </c>
      <c r="K170" s="150" t="s">
        <v>141</v>
      </c>
      <c r="L170" s="31"/>
      <c r="M170" s="155" t="s">
        <v>1</v>
      </c>
      <c r="N170" s="156" t="s">
        <v>40</v>
      </c>
      <c r="O170" s="50"/>
      <c r="P170" s="157">
        <f>O170*H170</f>
        <v>0</v>
      </c>
      <c r="Q170" s="157">
        <v>0.26376</v>
      </c>
      <c r="R170" s="157">
        <f>Q170*H170</f>
        <v>67.43182656</v>
      </c>
      <c r="S170" s="157">
        <v>0</v>
      </c>
      <c r="T170" s="158">
        <f>S170*H170</f>
        <v>0</v>
      </c>
      <c r="AR170" s="17" t="s">
        <v>142</v>
      </c>
      <c r="AT170" s="17" t="s">
        <v>137</v>
      </c>
      <c r="AU170" s="17" t="s">
        <v>78</v>
      </c>
      <c r="AY170" s="17" t="s">
        <v>135</v>
      </c>
      <c r="BE170" s="159">
        <f>IF(N170="základní",J170,0)</f>
        <v>0</v>
      </c>
      <c r="BF170" s="159">
        <f>IF(N170="snížená",J170,0)</f>
        <v>0</v>
      </c>
      <c r="BG170" s="159">
        <f>IF(N170="zákl. přenesená",J170,0)</f>
        <v>0</v>
      </c>
      <c r="BH170" s="159">
        <f>IF(N170="sníž. přenesená",J170,0)</f>
        <v>0</v>
      </c>
      <c r="BI170" s="159">
        <f>IF(N170="nulová",J170,0)</f>
        <v>0</v>
      </c>
      <c r="BJ170" s="17" t="s">
        <v>76</v>
      </c>
      <c r="BK170" s="159">
        <f>ROUND(I170*H170,2)</f>
        <v>0</v>
      </c>
      <c r="BL170" s="17" t="s">
        <v>142</v>
      </c>
      <c r="BM170" s="17" t="s">
        <v>299</v>
      </c>
    </row>
    <row r="171" spans="2:51" s="12" customFormat="1" ht="11.25">
      <c r="B171" s="160"/>
      <c r="D171" s="161" t="s">
        <v>144</v>
      </c>
      <c r="E171" s="162" t="s">
        <v>1</v>
      </c>
      <c r="F171" s="163" t="s">
        <v>90</v>
      </c>
      <c r="H171" s="164">
        <v>255.656</v>
      </c>
      <c r="I171" s="165"/>
      <c r="L171" s="160"/>
      <c r="M171" s="166"/>
      <c r="N171" s="167"/>
      <c r="O171" s="167"/>
      <c r="P171" s="167"/>
      <c r="Q171" s="167"/>
      <c r="R171" s="167"/>
      <c r="S171" s="167"/>
      <c r="T171" s="168"/>
      <c r="AT171" s="162" t="s">
        <v>144</v>
      </c>
      <c r="AU171" s="162" t="s">
        <v>78</v>
      </c>
      <c r="AV171" s="12" t="s">
        <v>78</v>
      </c>
      <c r="AW171" s="12" t="s">
        <v>31</v>
      </c>
      <c r="AX171" s="12" t="s">
        <v>76</v>
      </c>
      <c r="AY171" s="162" t="s">
        <v>135</v>
      </c>
    </row>
    <row r="172" spans="2:65" s="1" customFormat="1" ht="16.5" customHeight="1">
      <c r="B172" s="147"/>
      <c r="C172" s="148" t="s">
        <v>300</v>
      </c>
      <c r="D172" s="148" t="s">
        <v>137</v>
      </c>
      <c r="E172" s="149" t="s">
        <v>301</v>
      </c>
      <c r="F172" s="150" t="s">
        <v>302</v>
      </c>
      <c r="G172" s="151" t="s">
        <v>140</v>
      </c>
      <c r="H172" s="152">
        <v>255.656</v>
      </c>
      <c r="I172" s="153"/>
      <c r="J172" s="154">
        <f>ROUND(I172*H172,2)</f>
        <v>0</v>
      </c>
      <c r="K172" s="150" t="s">
        <v>141</v>
      </c>
      <c r="L172" s="31"/>
      <c r="M172" s="155" t="s">
        <v>1</v>
      </c>
      <c r="N172" s="156" t="s">
        <v>40</v>
      </c>
      <c r="O172" s="50"/>
      <c r="P172" s="157">
        <f>O172*H172</f>
        <v>0</v>
      </c>
      <c r="Q172" s="157">
        <v>0.00071</v>
      </c>
      <c r="R172" s="157">
        <f>Q172*H172</f>
        <v>0.18151576</v>
      </c>
      <c r="S172" s="157">
        <v>0</v>
      </c>
      <c r="T172" s="158">
        <f>S172*H172</f>
        <v>0</v>
      </c>
      <c r="AR172" s="17" t="s">
        <v>142</v>
      </c>
      <c r="AT172" s="17" t="s">
        <v>137</v>
      </c>
      <c r="AU172" s="17" t="s">
        <v>78</v>
      </c>
      <c r="AY172" s="17" t="s">
        <v>135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17" t="s">
        <v>76</v>
      </c>
      <c r="BK172" s="159">
        <f>ROUND(I172*H172,2)</f>
        <v>0</v>
      </c>
      <c r="BL172" s="17" t="s">
        <v>142</v>
      </c>
      <c r="BM172" s="17" t="s">
        <v>303</v>
      </c>
    </row>
    <row r="173" spans="2:51" s="12" customFormat="1" ht="11.25">
      <c r="B173" s="160"/>
      <c r="D173" s="161" t="s">
        <v>144</v>
      </c>
      <c r="E173" s="162" t="s">
        <v>1</v>
      </c>
      <c r="F173" s="163" t="s">
        <v>90</v>
      </c>
      <c r="H173" s="164">
        <v>255.656</v>
      </c>
      <c r="I173" s="165"/>
      <c r="L173" s="160"/>
      <c r="M173" s="166"/>
      <c r="N173" s="167"/>
      <c r="O173" s="167"/>
      <c r="P173" s="167"/>
      <c r="Q173" s="167"/>
      <c r="R173" s="167"/>
      <c r="S173" s="167"/>
      <c r="T173" s="168"/>
      <c r="AT173" s="162" t="s">
        <v>144</v>
      </c>
      <c r="AU173" s="162" t="s">
        <v>78</v>
      </c>
      <c r="AV173" s="12" t="s">
        <v>78</v>
      </c>
      <c r="AW173" s="12" t="s">
        <v>31</v>
      </c>
      <c r="AX173" s="12" t="s">
        <v>76</v>
      </c>
      <c r="AY173" s="162" t="s">
        <v>135</v>
      </c>
    </row>
    <row r="174" spans="2:65" s="1" customFormat="1" ht="16.5" customHeight="1">
      <c r="B174" s="147"/>
      <c r="C174" s="148" t="s">
        <v>304</v>
      </c>
      <c r="D174" s="148" t="s">
        <v>137</v>
      </c>
      <c r="E174" s="149" t="s">
        <v>305</v>
      </c>
      <c r="F174" s="150" t="s">
        <v>306</v>
      </c>
      <c r="G174" s="151" t="s">
        <v>140</v>
      </c>
      <c r="H174" s="152">
        <v>255.656</v>
      </c>
      <c r="I174" s="153"/>
      <c r="J174" s="154">
        <f>ROUND(I174*H174,2)</f>
        <v>0</v>
      </c>
      <c r="K174" s="150" t="s">
        <v>141</v>
      </c>
      <c r="L174" s="31"/>
      <c r="M174" s="155" t="s">
        <v>1</v>
      </c>
      <c r="N174" s="156" t="s">
        <v>40</v>
      </c>
      <c r="O174" s="50"/>
      <c r="P174" s="157">
        <f>O174*H174</f>
        <v>0</v>
      </c>
      <c r="Q174" s="157">
        <v>0.12966</v>
      </c>
      <c r="R174" s="157">
        <f>Q174*H174</f>
        <v>33.14835696</v>
      </c>
      <c r="S174" s="157">
        <v>0</v>
      </c>
      <c r="T174" s="158">
        <f>S174*H174</f>
        <v>0</v>
      </c>
      <c r="AR174" s="17" t="s">
        <v>142</v>
      </c>
      <c r="AT174" s="17" t="s">
        <v>137</v>
      </c>
      <c r="AU174" s="17" t="s">
        <v>78</v>
      </c>
      <c r="AY174" s="17" t="s">
        <v>135</v>
      </c>
      <c r="BE174" s="159">
        <f>IF(N174="základní",J174,0)</f>
        <v>0</v>
      </c>
      <c r="BF174" s="159">
        <f>IF(N174="snížená",J174,0)</f>
        <v>0</v>
      </c>
      <c r="BG174" s="159">
        <f>IF(N174="zákl. přenesená",J174,0)</f>
        <v>0</v>
      </c>
      <c r="BH174" s="159">
        <f>IF(N174="sníž. přenesená",J174,0)</f>
        <v>0</v>
      </c>
      <c r="BI174" s="159">
        <f>IF(N174="nulová",J174,0)</f>
        <v>0</v>
      </c>
      <c r="BJ174" s="17" t="s">
        <v>76</v>
      </c>
      <c r="BK174" s="159">
        <f>ROUND(I174*H174,2)</f>
        <v>0</v>
      </c>
      <c r="BL174" s="17" t="s">
        <v>142</v>
      </c>
      <c r="BM174" s="17" t="s">
        <v>307</v>
      </c>
    </row>
    <row r="175" spans="2:51" s="12" customFormat="1" ht="11.25">
      <c r="B175" s="160"/>
      <c r="D175" s="161" t="s">
        <v>144</v>
      </c>
      <c r="E175" s="162" t="s">
        <v>1</v>
      </c>
      <c r="F175" s="163" t="s">
        <v>90</v>
      </c>
      <c r="H175" s="164">
        <v>255.656</v>
      </c>
      <c r="I175" s="165"/>
      <c r="L175" s="160"/>
      <c r="M175" s="166"/>
      <c r="N175" s="167"/>
      <c r="O175" s="167"/>
      <c r="P175" s="167"/>
      <c r="Q175" s="167"/>
      <c r="R175" s="167"/>
      <c r="S175" s="167"/>
      <c r="T175" s="168"/>
      <c r="AT175" s="162" t="s">
        <v>144</v>
      </c>
      <c r="AU175" s="162" t="s">
        <v>78</v>
      </c>
      <c r="AV175" s="12" t="s">
        <v>78</v>
      </c>
      <c r="AW175" s="12" t="s">
        <v>31</v>
      </c>
      <c r="AX175" s="12" t="s">
        <v>76</v>
      </c>
      <c r="AY175" s="162" t="s">
        <v>135</v>
      </c>
    </row>
    <row r="176" spans="2:65" s="1" customFormat="1" ht="16.5" customHeight="1">
      <c r="B176" s="147"/>
      <c r="C176" s="148" t="s">
        <v>308</v>
      </c>
      <c r="D176" s="148" t="s">
        <v>137</v>
      </c>
      <c r="E176" s="149" t="s">
        <v>309</v>
      </c>
      <c r="F176" s="150" t="s">
        <v>310</v>
      </c>
      <c r="G176" s="151" t="s">
        <v>155</v>
      </c>
      <c r="H176" s="152">
        <v>639.14</v>
      </c>
      <c r="I176" s="153"/>
      <c r="J176" s="154">
        <f>ROUND(I176*H176,2)</f>
        <v>0</v>
      </c>
      <c r="K176" s="150" t="s">
        <v>141</v>
      </c>
      <c r="L176" s="31"/>
      <c r="M176" s="155" t="s">
        <v>1</v>
      </c>
      <c r="N176" s="156" t="s">
        <v>40</v>
      </c>
      <c r="O176" s="50"/>
      <c r="P176" s="157">
        <f>O176*H176</f>
        <v>0</v>
      </c>
      <c r="Q176" s="157">
        <v>0.0036</v>
      </c>
      <c r="R176" s="157">
        <f>Q176*H176</f>
        <v>2.300904</v>
      </c>
      <c r="S176" s="157">
        <v>0</v>
      </c>
      <c r="T176" s="158">
        <f>S176*H176</f>
        <v>0</v>
      </c>
      <c r="AR176" s="17" t="s">
        <v>142</v>
      </c>
      <c r="AT176" s="17" t="s">
        <v>137</v>
      </c>
      <c r="AU176" s="17" t="s">
        <v>78</v>
      </c>
      <c r="AY176" s="17" t="s">
        <v>135</v>
      </c>
      <c r="BE176" s="159">
        <f>IF(N176="základní",J176,0)</f>
        <v>0</v>
      </c>
      <c r="BF176" s="159">
        <f>IF(N176="snížená",J176,0)</f>
        <v>0</v>
      </c>
      <c r="BG176" s="159">
        <f>IF(N176="zákl. přenesená",J176,0)</f>
        <v>0</v>
      </c>
      <c r="BH176" s="159">
        <f>IF(N176="sníž. přenesená",J176,0)</f>
        <v>0</v>
      </c>
      <c r="BI176" s="159">
        <f>IF(N176="nulová",J176,0)</f>
        <v>0</v>
      </c>
      <c r="BJ176" s="17" t="s">
        <v>76</v>
      </c>
      <c r="BK176" s="159">
        <f>ROUND(I176*H176,2)</f>
        <v>0</v>
      </c>
      <c r="BL176" s="17" t="s">
        <v>142</v>
      </c>
      <c r="BM176" s="17" t="s">
        <v>311</v>
      </c>
    </row>
    <row r="177" spans="2:63" s="11" customFormat="1" ht="22.9" customHeight="1">
      <c r="B177" s="134"/>
      <c r="D177" s="135" t="s">
        <v>68</v>
      </c>
      <c r="E177" s="145" t="s">
        <v>260</v>
      </c>
      <c r="F177" s="145" t="s">
        <v>312</v>
      </c>
      <c r="I177" s="137"/>
      <c r="J177" s="146">
        <f>BK177</f>
        <v>0</v>
      </c>
      <c r="L177" s="134"/>
      <c r="M177" s="139"/>
      <c r="N177" s="140"/>
      <c r="O177" s="140"/>
      <c r="P177" s="141">
        <f>SUM(P178:P217)</f>
        <v>0</v>
      </c>
      <c r="Q177" s="140"/>
      <c r="R177" s="141">
        <f>SUM(R178:R217)</f>
        <v>2.490976450000001</v>
      </c>
      <c r="S177" s="140"/>
      <c r="T177" s="142">
        <f>SUM(T178:T217)</f>
        <v>0</v>
      </c>
      <c r="AR177" s="135" t="s">
        <v>76</v>
      </c>
      <c r="AT177" s="143" t="s">
        <v>68</v>
      </c>
      <c r="AU177" s="143" t="s">
        <v>76</v>
      </c>
      <c r="AY177" s="135" t="s">
        <v>135</v>
      </c>
      <c r="BK177" s="144">
        <f>SUM(BK178:BK217)</f>
        <v>0</v>
      </c>
    </row>
    <row r="178" spans="2:65" s="1" customFormat="1" ht="16.5" customHeight="1">
      <c r="B178" s="147"/>
      <c r="C178" s="148" t="s">
        <v>313</v>
      </c>
      <c r="D178" s="148" t="s">
        <v>137</v>
      </c>
      <c r="E178" s="149" t="s">
        <v>314</v>
      </c>
      <c r="F178" s="150" t="s">
        <v>315</v>
      </c>
      <c r="G178" s="151" t="s">
        <v>316</v>
      </c>
      <c r="H178" s="152">
        <v>1</v>
      </c>
      <c r="I178" s="153"/>
      <c r="J178" s="154">
        <f aca="true" t="shared" si="0" ref="J178:J186">ROUND(I178*H178,2)</f>
        <v>0</v>
      </c>
      <c r="K178" s="150" t="s">
        <v>141</v>
      </c>
      <c r="L178" s="31"/>
      <c r="M178" s="155" t="s">
        <v>1</v>
      </c>
      <c r="N178" s="156" t="s">
        <v>40</v>
      </c>
      <c r="O178" s="50"/>
      <c r="P178" s="157">
        <f aca="true" t="shared" si="1" ref="P178:P186">O178*H178</f>
        <v>0</v>
      </c>
      <c r="Q178" s="157">
        <v>0.00167</v>
      </c>
      <c r="R178" s="157">
        <f aca="true" t="shared" si="2" ref="R178:R186">Q178*H178</f>
        <v>0.00167</v>
      </c>
      <c r="S178" s="157">
        <v>0</v>
      </c>
      <c r="T178" s="158">
        <f aca="true" t="shared" si="3" ref="T178:T186">S178*H178</f>
        <v>0</v>
      </c>
      <c r="AR178" s="17" t="s">
        <v>142</v>
      </c>
      <c r="AT178" s="17" t="s">
        <v>137</v>
      </c>
      <c r="AU178" s="17" t="s">
        <v>78</v>
      </c>
      <c r="AY178" s="17" t="s">
        <v>135</v>
      </c>
      <c r="BE178" s="159">
        <f aca="true" t="shared" si="4" ref="BE178:BE186">IF(N178="základní",J178,0)</f>
        <v>0</v>
      </c>
      <c r="BF178" s="159">
        <f aca="true" t="shared" si="5" ref="BF178:BF186">IF(N178="snížená",J178,0)</f>
        <v>0</v>
      </c>
      <c r="BG178" s="159">
        <f aca="true" t="shared" si="6" ref="BG178:BG186">IF(N178="zákl. přenesená",J178,0)</f>
        <v>0</v>
      </c>
      <c r="BH178" s="159">
        <f aca="true" t="shared" si="7" ref="BH178:BH186">IF(N178="sníž. přenesená",J178,0)</f>
        <v>0</v>
      </c>
      <c r="BI178" s="159">
        <f aca="true" t="shared" si="8" ref="BI178:BI186">IF(N178="nulová",J178,0)</f>
        <v>0</v>
      </c>
      <c r="BJ178" s="17" t="s">
        <v>76</v>
      </c>
      <c r="BK178" s="159">
        <f aca="true" t="shared" si="9" ref="BK178:BK186">ROUND(I178*H178,2)</f>
        <v>0</v>
      </c>
      <c r="BL178" s="17" t="s">
        <v>142</v>
      </c>
      <c r="BM178" s="17" t="s">
        <v>317</v>
      </c>
    </row>
    <row r="179" spans="2:65" s="1" customFormat="1" ht="16.5" customHeight="1">
      <c r="B179" s="147"/>
      <c r="C179" s="192" t="s">
        <v>318</v>
      </c>
      <c r="D179" s="192" t="s">
        <v>257</v>
      </c>
      <c r="E179" s="193" t="s">
        <v>319</v>
      </c>
      <c r="F179" s="194" t="s">
        <v>320</v>
      </c>
      <c r="G179" s="195" t="s">
        <v>155</v>
      </c>
      <c r="H179" s="196">
        <v>1</v>
      </c>
      <c r="I179" s="197"/>
      <c r="J179" s="198">
        <f t="shared" si="0"/>
        <v>0</v>
      </c>
      <c r="K179" s="194" t="s">
        <v>141</v>
      </c>
      <c r="L179" s="199"/>
      <c r="M179" s="200" t="s">
        <v>1</v>
      </c>
      <c r="N179" s="201" t="s">
        <v>40</v>
      </c>
      <c r="O179" s="50"/>
      <c r="P179" s="157">
        <f t="shared" si="1"/>
        <v>0</v>
      </c>
      <c r="Q179" s="157">
        <v>0.0435</v>
      </c>
      <c r="R179" s="157">
        <f t="shared" si="2"/>
        <v>0.0435</v>
      </c>
      <c r="S179" s="157">
        <v>0</v>
      </c>
      <c r="T179" s="158">
        <f t="shared" si="3"/>
        <v>0</v>
      </c>
      <c r="AR179" s="17" t="s">
        <v>260</v>
      </c>
      <c r="AT179" s="17" t="s">
        <v>257</v>
      </c>
      <c r="AU179" s="17" t="s">
        <v>78</v>
      </c>
      <c r="AY179" s="17" t="s">
        <v>135</v>
      </c>
      <c r="BE179" s="159">
        <f t="shared" si="4"/>
        <v>0</v>
      </c>
      <c r="BF179" s="159">
        <f t="shared" si="5"/>
        <v>0</v>
      </c>
      <c r="BG179" s="159">
        <f t="shared" si="6"/>
        <v>0</v>
      </c>
      <c r="BH179" s="159">
        <f t="shared" si="7"/>
        <v>0</v>
      </c>
      <c r="BI179" s="159">
        <f t="shared" si="8"/>
        <v>0</v>
      </c>
      <c r="BJ179" s="17" t="s">
        <v>76</v>
      </c>
      <c r="BK179" s="159">
        <f t="shared" si="9"/>
        <v>0</v>
      </c>
      <c r="BL179" s="17" t="s">
        <v>142</v>
      </c>
      <c r="BM179" s="17" t="s">
        <v>321</v>
      </c>
    </row>
    <row r="180" spans="2:65" s="1" customFormat="1" ht="16.5" customHeight="1">
      <c r="B180" s="147"/>
      <c r="C180" s="148" t="s">
        <v>322</v>
      </c>
      <c r="D180" s="148" t="s">
        <v>137</v>
      </c>
      <c r="E180" s="149" t="s">
        <v>323</v>
      </c>
      <c r="F180" s="150" t="s">
        <v>324</v>
      </c>
      <c r="G180" s="151" t="s">
        <v>316</v>
      </c>
      <c r="H180" s="152">
        <v>1</v>
      </c>
      <c r="I180" s="153"/>
      <c r="J180" s="154">
        <f t="shared" si="0"/>
        <v>0</v>
      </c>
      <c r="K180" s="150" t="s">
        <v>141</v>
      </c>
      <c r="L180" s="31"/>
      <c r="M180" s="155" t="s">
        <v>1</v>
      </c>
      <c r="N180" s="156" t="s">
        <v>40</v>
      </c>
      <c r="O180" s="50"/>
      <c r="P180" s="157">
        <f t="shared" si="1"/>
        <v>0</v>
      </c>
      <c r="Q180" s="157">
        <v>0.00167</v>
      </c>
      <c r="R180" s="157">
        <f t="shared" si="2"/>
        <v>0.00167</v>
      </c>
      <c r="S180" s="157">
        <v>0</v>
      </c>
      <c r="T180" s="158">
        <f t="shared" si="3"/>
        <v>0</v>
      </c>
      <c r="AR180" s="17" t="s">
        <v>142</v>
      </c>
      <c r="AT180" s="17" t="s">
        <v>137</v>
      </c>
      <c r="AU180" s="17" t="s">
        <v>78</v>
      </c>
      <c r="AY180" s="17" t="s">
        <v>135</v>
      </c>
      <c r="BE180" s="159">
        <f t="shared" si="4"/>
        <v>0</v>
      </c>
      <c r="BF180" s="159">
        <f t="shared" si="5"/>
        <v>0</v>
      </c>
      <c r="BG180" s="159">
        <f t="shared" si="6"/>
        <v>0</v>
      </c>
      <c r="BH180" s="159">
        <f t="shared" si="7"/>
        <v>0</v>
      </c>
      <c r="BI180" s="159">
        <f t="shared" si="8"/>
        <v>0</v>
      </c>
      <c r="BJ180" s="17" t="s">
        <v>76</v>
      </c>
      <c r="BK180" s="159">
        <f t="shared" si="9"/>
        <v>0</v>
      </c>
      <c r="BL180" s="17" t="s">
        <v>142</v>
      </c>
      <c r="BM180" s="17" t="s">
        <v>325</v>
      </c>
    </row>
    <row r="181" spans="2:65" s="1" customFormat="1" ht="16.5" customHeight="1">
      <c r="B181" s="147"/>
      <c r="C181" s="192" t="s">
        <v>326</v>
      </c>
      <c r="D181" s="192" t="s">
        <v>257</v>
      </c>
      <c r="E181" s="193" t="s">
        <v>327</v>
      </c>
      <c r="F181" s="194" t="s">
        <v>328</v>
      </c>
      <c r="G181" s="195" t="s">
        <v>316</v>
      </c>
      <c r="H181" s="196">
        <v>1</v>
      </c>
      <c r="I181" s="197"/>
      <c r="J181" s="198">
        <f t="shared" si="0"/>
        <v>0</v>
      </c>
      <c r="K181" s="194" t="s">
        <v>141</v>
      </c>
      <c r="L181" s="199"/>
      <c r="M181" s="200" t="s">
        <v>1</v>
      </c>
      <c r="N181" s="201" t="s">
        <v>40</v>
      </c>
      <c r="O181" s="50"/>
      <c r="P181" s="157">
        <f t="shared" si="1"/>
        <v>0</v>
      </c>
      <c r="Q181" s="157">
        <v>0.0141</v>
      </c>
      <c r="R181" s="157">
        <f t="shared" si="2"/>
        <v>0.0141</v>
      </c>
      <c r="S181" s="157">
        <v>0</v>
      </c>
      <c r="T181" s="158">
        <f t="shared" si="3"/>
        <v>0</v>
      </c>
      <c r="AR181" s="17" t="s">
        <v>260</v>
      </c>
      <c r="AT181" s="17" t="s">
        <v>257</v>
      </c>
      <c r="AU181" s="17" t="s">
        <v>78</v>
      </c>
      <c r="AY181" s="17" t="s">
        <v>135</v>
      </c>
      <c r="BE181" s="159">
        <f t="shared" si="4"/>
        <v>0</v>
      </c>
      <c r="BF181" s="159">
        <f t="shared" si="5"/>
        <v>0</v>
      </c>
      <c r="BG181" s="159">
        <f t="shared" si="6"/>
        <v>0</v>
      </c>
      <c r="BH181" s="159">
        <f t="shared" si="7"/>
        <v>0</v>
      </c>
      <c r="BI181" s="159">
        <f t="shared" si="8"/>
        <v>0</v>
      </c>
      <c r="BJ181" s="17" t="s">
        <v>76</v>
      </c>
      <c r="BK181" s="159">
        <f t="shared" si="9"/>
        <v>0</v>
      </c>
      <c r="BL181" s="17" t="s">
        <v>142</v>
      </c>
      <c r="BM181" s="17" t="s">
        <v>329</v>
      </c>
    </row>
    <row r="182" spans="2:65" s="1" customFormat="1" ht="16.5" customHeight="1">
      <c r="B182" s="147"/>
      <c r="C182" s="148" t="s">
        <v>330</v>
      </c>
      <c r="D182" s="148" t="s">
        <v>137</v>
      </c>
      <c r="E182" s="149" t="s">
        <v>331</v>
      </c>
      <c r="F182" s="150" t="s">
        <v>332</v>
      </c>
      <c r="G182" s="151" t="s">
        <v>316</v>
      </c>
      <c r="H182" s="152">
        <v>1</v>
      </c>
      <c r="I182" s="153"/>
      <c r="J182" s="154">
        <f t="shared" si="0"/>
        <v>0</v>
      </c>
      <c r="K182" s="150" t="s">
        <v>141</v>
      </c>
      <c r="L182" s="31"/>
      <c r="M182" s="155" t="s">
        <v>1</v>
      </c>
      <c r="N182" s="156" t="s">
        <v>40</v>
      </c>
      <c r="O182" s="50"/>
      <c r="P182" s="157">
        <f t="shared" si="1"/>
        <v>0</v>
      </c>
      <c r="Q182" s="157">
        <v>0.00171</v>
      </c>
      <c r="R182" s="157">
        <f t="shared" si="2"/>
        <v>0.00171</v>
      </c>
      <c r="S182" s="157">
        <v>0</v>
      </c>
      <c r="T182" s="158">
        <f t="shared" si="3"/>
        <v>0</v>
      </c>
      <c r="AR182" s="17" t="s">
        <v>142</v>
      </c>
      <c r="AT182" s="17" t="s">
        <v>137</v>
      </c>
      <c r="AU182" s="17" t="s">
        <v>78</v>
      </c>
      <c r="AY182" s="17" t="s">
        <v>135</v>
      </c>
      <c r="BE182" s="159">
        <f t="shared" si="4"/>
        <v>0</v>
      </c>
      <c r="BF182" s="159">
        <f t="shared" si="5"/>
        <v>0</v>
      </c>
      <c r="BG182" s="159">
        <f t="shared" si="6"/>
        <v>0</v>
      </c>
      <c r="BH182" s="159">
        <f t="shared" si="7"/>
        <v>0</v>
      </c>
      <c r="BI182" s="159">
        <f t="shared" si="8"/>
        <v>0</v>
      </c>
      <c r="BJ182" s="17" t="s">
        <v>76</v>
      </c>
      <c r="BK182" s="159">
        <f t="shared" si="9"/>
        <v>0</v>
      </c>
      <c r="BL182" s="17" t="s">
        <v>142</v>
      </c>
      <c r="BM182" s="17" t="s">
        <v>333</v>
      </c>
    </row>
    <row r="183" spans="2:65" s="1" customFormat="1" ht="16.5" customHeight="1">
      <c r="B183" s="147"/>
      <c r="C183" s="192" t="s">
        <v>334</v>
      </c>
      <c r="D183" s="192" t="s">
        <v>257</v>
      </c>
      <c r="E183" s="193" t="s">
        <v>335</v>
      </c>
      <c r="F183" s="194" t="s">
        <v>336</v>
      </c>
      <c r="G183" s="195" t="s">
        <v>316</v>
      </c>
      <c r="H183" s="196">
        <v>1</v>
      </c>
      <c r="I183" s="197"/>
      <c r="J183" s="198">
        <f t="shared" si="0"/>
        <v>0</v>
      </c>
      <c r="K183" s="194" t="s">
        <v>141</v>
      </c>
      <c r="L183" s="199"/>
      <c r="M183" s="200" t="s">
        <v>1</v>
      </c>
      <c r="N183" s="201" t="s">
        <v>40</v>
      </c>
      <c r="O183" s="50"/>
      <c r="P183" s="157">
        <f t="shared" si="1"/>
        <v>0</v>
      </c>
      <c r="Q183" s="157">
        <v>0.0149</v>
      </c>
      <c r="R183" s="157">
        <f t="shared" si="2"/>
        <v>0.0149</v>
      </c>
      <c r="S183" s="157">
        <v>0</v>
      </c>
      <c r="T183" s="158">
        <f t="shared" si="3"/>
        <v>0</v>
      </c>
      <c r="AR183" s="17" t="s">
        <v>260</v>
      </c>
      <c r="AT183" s="17" t="s">
        <v>257</v>
      </c>
      <c r="AU183" s="17" t="s">
        <v>78</v>
      </c>
      <c r="AY183" s="17" t="s">
        <v>135</v>
      </c>
      <c r="BE183" s="159">
        <f t="shared" si="4"/>
        <v>0</v>
      </c>
      <c r="BF183" s="159">
        <f t="shared" si="5"/>
        <v>0</v>
      </c>
      <c r="BG183" s="159">
        <f t="shared" si="6"/>
        <v>0</v>
      </c>
      <c r="BH183" s="159">
        <f t="shared" si="7"/>
        <v>0</v>
      </c>
      <c r="BI183" s="159">
        <f t="shared" si="8"/>
        <v>0</v>
      </c>
      <c r="BJ183" s="17" t="s">
        <v>76</v>
      </c>
      <c r="BK183" s="159">
        <f t="shared" si="9"/>
        <v>0</v>
      </c>
      <c r="BL183" s="17" t="s">
        <v>142</v>
      </c>
      <c r="BM183" s="17" t="s">
        <v>337</v>
      </c>
    </row>
    <row r="184" spans="2:65" s="1" customFormat="1" ht="16.5" customHeight="1">
      <c r="B184" s="147"/>
      <c r="C184" s="148" t="s">
        <v>338</v>
      </c>
      <c r="D184" s="148" t="s">
        <v>137</v>
      </c>
      <c r="E184" s="149" t="s">
        <v>339</v>
      </c>
      <c r="F184" s="150" t="s">
        <v>340</v>
      </c>
      <c r="G184" s="151" t="s">
        <v>155</v>
      </c>
      <c r="H184" s="152">
        <v>313</v>
      </c>
      <c r="I184" s="153"/>
      <c r="J184" s="154">
        <f t="shared" si="0"/>
        <v>0</v>
      </c>
      <c r="K184" s="150" t="s">
        <v>141</v>
      </c>
      <c r="L184" s="31"/>
      <c r="M184" s="155" t="s">
        <v>1</v>
      </c>
      <c r="N184" s="156" t="s">
        <v>40</v>
      </c>
      <c r="O184" s="50"/>
      <c r="P184" s="157">
        <f t="shared" si="1"/>
        <v>0</v>
      </c>
      <c r="Q184" s="157">
        <v>0</v>
      </c>
      <c r="R184" s="157">
        <f t="shared" si="2"/>
        <v>0</v>
      </c>
      <c r="S184" s="157">
        <v>0</v>
      </c>
      <c r="T184" s="158">
        <f t="shared" si="3"/>
        <v>0</v>
      </c>
      <c r="AR184" s="17" t="s">
        <v>142</v>
      </c>
      <c r="AT184" s="17" t="s">
        <v>137</v>
      </c>
      <c r="AU184" s="17" t="s">
        <v>78</v>
      </c>
      <c r="AY184" s="17" t="s">
        <v>135</v>
      </c>
      <c r="BE184" s="159">
        <f t="shared" si="4"/>
        <v>0</v>
      </c>
      <c r="BF184" s="159">
        <f t="shared" si="5"/>
        <v>0</v>
      </c>
      <c r="BG184" s="159">
        <f t="shared" si="6"/>
        <v>0</v>
      </c>
      <c r="BH184" s="159">
        <f t="shared" si="7"/>
        <v>0</v>
      </c>
      <c r="BI184" s="159">
        <f t="shared" si="8"/>
        <v>0</v>
      </c>
      <c r="BJ184" s="17" t="s">
        <v>76</v>
      </c>
      <c r="BK184" s="159">
        <f t="shared" si="9"/>
        <v>0</v>
      </c>
      <c r="BL184" s="17" t="s">
        <v>142</v>
      </c>
      <c r="BM184" s="17" t="s">
        <v>341</v>
      </c>
    </row>
    <row r="185" spans="2:65" s="1" customFormat="1" ht="16.5" customHeight="1">
      <c r="B185" s="147"/>
      <c r="C185" s="192" t="s">
        <v>342</v>
      </c>
      <c r="D185" s="192" t="s">
        <v>257</v>
      </c>
      <c r="E185" s="193" t="s">
        <v>343</v>
      </c>
      <c r="F185" s="194" t="s">
        <v>344</v>
      </c>
      <c r="G185" s="195" t="s">
        <v>155</v>
      </c>
      <c r="H185" s="196">
        <v>317.695</v>
      </c>
      <c r="I185" s="197"/>
      <c r="J185" s="198">
        <f t="shared" si="0"/>
        <v>0</v>
      </c>
      <c r="K185" s="194" t="s">
        <v>141</v>
      </c>
      <c r="L185" s="199"/>
      <c r="M185" s="200" t="s">
        <v>1</v>
      </c>
      <c r="N185" s="201" t="s">
        <v>40</v>
      </c>
      <c r="O185" s="50"/>
      <c r="P185" s="157">
        <f t="shared" si="1"/>
        <v>0</v>
      </c>
      <c r="Q185" s="157">
        <v>0.00211</v>
      </c>
      <c r="R185" s="157">
        <f t="shared" si="2"/>
        <v>0.67033645</v>
      </c>
      <c r="S185" s="157">
        <v>0</v>
      </c>
      <c r="T185" s="158">
        <f t="shared" si="3"/>
        <v>0</v>
      </c>
      <c r="AR185" s="17" t="s">
        <v>260</v>
      </c>
      <c r="AT185" s="17" t="s">
        <v>257</v>
      </c>
      <c r="AU185" s="17" t="s">
        <v>78</v>
      </c>
      <c r="AY185" s="17" t="s">
        <v>135</v>
      </c>
      <c r="BE185" s="159">
        <f t="shared" si="4"/>
        <v>0</v>
      </c>
      <c r="BF185" s="159">
        <f t="shared" si="5"/>
        <v>0</v>
      </c>
      <c r="BG185" s="159">
        <f t="shared" si="6"/>
        <v>0</v>
      </c>
      <c r="BH185" s="159">
        <f t="shared" si="7"/>
        <v>0</v>
      </c>
      <c r="BI185" s="159">
        <f t="shared" si="8"/>
        <v>0</v>
      </c>
      <c r="BJ185" s="17" t="s">
        <v>76</v>
      </c>
      <c r="BK185" s="159">
        <f t="shared" si="9"/>
        <v>0</v>
      </c>
      <c r="BL185" s="17" t="s">
        <v>142</v>
      </c>
      <c r="BM185" s="17" t="s">
        <v>345</v>
      </c>
    </row>
    <row r="186" spans="2:65" s="1" customFormat="1" ht="16.5" customHeight="1">
      <c r="B186" s="147"/>
      <c r="C186" s="148" t="s">
        <v>346</v>
      </c>
      <c r="D186" s="148" t="s">
        <v>137</v>
      </c>
      <c r="E186" s="149" t="s">
        <v>347</v>
      </c>
      <c r="F186" s="150" t="s">
        <v>348</v>
      </c>
      <c r="G186" s="151" t="s">
        <v>316</v>
      </c>
      <c r="H186" s="152">
        <v>6</v>
      </c>
      <c r="I186" s="153"/>
      <c r="J186" s="154">
        <f t="shared" si="0"/>
        <v>0</v>
      </c>
      <c r="K186" s="150" t="s">
        <v>141</v>
      </c>
      <c r="L186" s="31"/>
      <c r="M186" s="155" t="s">
        <v>1</v>
      </c>
      <c r="N186" s="156" t="s">
        <v>40</v>
      </c>
      <c r="O186" s="50"/>
      <c r="P186" s="157">
        <f t="shared" si="1"/>
        <v>0</v>
      </c>
      <c r="Q186" s="157">
        <v>0</v>
      </c>
      <c r="R186" s="157">
        <f t="shared" si="2"/>
        <v>0</v>
      </c>
      <c r="S186" s="157">
        <v>0</v>
      </c>
      <c r="T186" s="158">
        <f t="shared" si="3"/>
        <v>0</v>
      </c>
      <c r="AR186" s="17" t="s">
        <v>142</v>
      </c>
      <c r="AT186" s="17" t="s">
        <v>137</v>
      </c>
      <c r="AU186" s="17" t="s">
        <v>78</v>
      </c>
      <c r="AY186" s="17" t="s">
        <v>135</v>
      </c>
      <c r="BE186" s="159">
        <f t="shared" si="4"/>
        <v>0</v>
      </c>
      <c r="BF186" s="159">
        <f t="shared" si="5"/>
        <v>0</v>
      </c>
      <c r="BG186" s="159">
        <f t="shared" si="6"/>
        <v>0</v>
      </c>
      <c r="BH186" s="159">
        <f t="shared" si="7"/>
        <v>0</v>
      </c>
      <c r="BI186" s="159">
        <f t="shared" si="8"/>
        <v>0</v>
      </c>
      <c r="BJ186" s="17" t="s">
        <v>76</v>
      </c>
      <c r="BK186" s="159">
        <f t="shared" si="9"/>
        <v>0</v>
      </c>
      <c r="BL186" s="17" t="s">
        <v>142</v>
      </c>
      <c r="BM186" s="17" t="s">
        <v>349</v>
      </c>
    </row>
    <row r="187" spans="2:51" s="12" customFormat="1" ht="11.25">
      <c r="B187" s="160"/>
      <c r="D187" s="161" t="s">
        <v>144</v>
      </c>
      <c r="E187" s="162" t="s">
        <v>1</v>
      </c>
      <c r="F187" s="163" t="s">
        <v>350</v>
      </c>
      <c r="H187" s="164">
        <v>6</v>
      </c>
      <c r="I187" s="165"/>
      <c r="L187" s="160"/>
      <c r="M187" s="166"/>
      <c r="N187" s="167"/>
      <c r="O187" s="167"/>
      <c r="P187" s="167"/>
      <c r="Q187" s="167"/>
      <c r="R187" s="167"/>
      <c r="S187" s="167"/>
      <c r="T187" s="168"/>
      <c r="AT187" s="162" t="s">
        <v>144</v>
      </c>
      <c r="AU187" s="162" t="s">
        <v>78</v>
      </c>
      <c r="AV187" s="12" t="s">
        <v>78</v>
      </c>
      <c r="AW187" s="12" t="s">
        <v>31</v>
      </c>
      <c r="AX187" s="12" t="s">
        <v>76</v>
      </c>
      <c r="AY187" s="162" t="s">
        <v>135</v>
      </c>
    </row>
    <row r="188" spans="2:65" s="1" customFormat="1" ht="16.5" customHeight="1">
      <c r="B188" s="147"/>
      <c r="C188" s="192" t="s">
        <v>351</v>
      </c>
      <c r="D188" s="192" t="s">
        <v>257</v>
      </c>
      <c r="E188" s="193" t="s">
        <v>352</v>
      </c>
      <c r="F188" s="194" t="s">
        <v>353</v>
      </c>
      <c r="G188" s="195" t="s">
        <v>354</v>
      </c>
      <c r="H188" s="196">
        <v>3</v>
      </c>
      <c r="I188" s="197"/>
      <c r="J188" s="198">
        <f aca="true" t="shared" si="10" ref="J188:J217">ROUND(I188*H188,2)</f>
        <v>0</v>
      </c>
      <c r="K188" s="194" t="s">
        <v>1</v>
      </c>
      <c r="L188" s="199"/>
      <c r="M188" s="200" t="s">
        <v>1</v>
      </c>
      <c r="N188" s="201" t="s">
        <v>40</v>
      </c>
      <c r="O188" s="50"/>
      <c r="P188" s="157">
        <f aca="true" t="shared" si="11" ref="P188:P217">O188*H188</f>
        <v>0</v>
      </c>
      <c r="Q188" s="157">
        <v>0.00048</v>
      </c>
      <c r="R188" s="157">
        <f aca="true" t="shared" si="12" ref="R188:R217">Q188*H188</f>
        <v>0.00144</v>
      </c>
      <c r="S188" s="157">
        <v>0</v>
      </c>
      <c r="T188" s="158">
        <f aca="true" t="shared" si="13" ref="T188:T217">S188*H188</f>
        <v>0</v>
      </c>
      <c r="AR188" s="17" t="s">
        <v>260</v>
      </c>
      <c r="AT188" s="17" t="s">
        <v>257</v>
      </c>
      <c r="AU188" s="17" t="s">
        <v>78</v>
      </c>
      <c r="AY188" s="17" t="s">
        <v>135</v>
      </c>
      <c r="BE188" s="159">
        <f aca="true" t="shared" si="14" ref="BE188:BE217">IF(N188="základní",J188,0)</f>
        <v>0</v>
      </c>
      <c r="BF188" s="159">
        <f aca="true" t="shared" si="15" ref="BF188:BF217">IF(N188="snížená",J188,0)</f>
        <v>0</v>
      </c>
      <c r="BG188" s="159">
        <f aca="true" t="shared" si="16" ref="BG188:BG217">IF(N188="zákl. přenesená",J188,0)</f>
        <v>0</v>
      </c>
      <c r="BH188" s="159">
        <f aca="true" t="shared" si="17" ref="BH188:BH217">IF(N188="sníž. přenesená",J188,0)</f>
        <v>0</v>
      </c>
      <c r="BI188" s="159">
        <f aca="true" t="shared" si="18" ref="BI188:BI217">IF(N188="nulová",J188,0)</f>
        <v>0</v>
      </c>
      <c r="BJ188" s="17" t="s">
        <v>76</v>
      </c>
      <c r="BK188" s="159">
        <f aca="true" t="shared" si="19" ref="BK188:BK217">ROUND(I188*H188,2)</f>
        <v>0</v>
      </c>
      <c r="BL188" s="17" t="s">
        <v>142</v>
      </c>
      <c r="BM188" s="17" t="s">
        <v>355</v>
      </c>
    </row>
    <row r="189" spans="2:65" s="1" customFormat="1" ht="16.5" customHeight="1">
      <c r="B189" s="147"/>
      <c r="C189" s="192" t="s">
        <v>356</v>
      </c>
      <c r="D189" s="192" t="s">
        <v>257</v>
      </c>
      <c r="E189" s="193" t="s">
        <v>357</v>
      </c>
      <c r="F189" s="194" t="s">
        <v>358</v>
      </c>
      <c r="G189" s="195" t="s">
        <v>354</v>
      </c>
      <c r="H189" s="196">
        <v>3</v>
      </c>
      <c r="I189" s="197"/>
      <c r="J189" s="198">
        <f t="shared" si="10"/>
        <v>0</v>
      </c>
      <c r="K189" s="194" t="s">
        <v>1</v>
      </c>
      <c r="L189" s="199"/>
      <c r="M189" s="200" t="s">
        <v>1</v>
      </c>
      <c r="N189" s="201" t="s">
        <v>40</v>
      </c>
      <c r="O189" s="50"/>
      <c r="P189" s="157">
        <f t="shared" si="11"/>
        <v>0</v>
      </c>
      <c r="Q189" s="157">
        <v>0.00139</v>
      </c>
      <c r="R189" s="157">
        <f t="shared" si="12"/>
        <v>0.00417</v>
      </c>
      <c r="S189" s="157">
        <v>0</v>
      </c>
      <c r="T189" s="158">
        <f t="shared" si="13"/>
        <v>0</v>
      </c>
      <c r="AR189" s="17" t="s">
        <v>260</v>
      </c>
      <c r="AT189" s="17" t="s">
        <v>257</v>
      </c>
      <c r="AU189" s="17" t="s">
        <v>78</v>
      </c>
      <c r="AY189" s="17" t="s">
        <v>135</v>
      </c>
      <c r="BE189" s="159">
        <f t="shared" si="14"/>
        <v>0</v>
      </c>
      <c r="BF189" s="159">
        <f t="shared" si="15"/>
        <v>0</v>
      </c>
      <c r="BG189" s="159">
        <f t="shared" si="16"/>
        <v>0</v>
      </c>
      <c r="BH189" s="159">
        <f t="shared" si="17"/>
        <v>0</v>
      </c>
      <c r="BI189" s="159">
        <f t="shared" si="18"/>
        <v>0</v>
      </c>
      <c r="BJ189" s="17" t="s">
        <v>76</v>
      </c>
      <c r="BK189" s="159">
        <f t="shared" si="19"/>
        <v>0</v>
      </c>
      <c r="BL189" s="17" t="s">
        <v>142</v>
      </c>
      <c r="BM189" s="17" t="s">
        <v>359</v>
      </c>
    </row>
    <row r="190" spans="2:65" s="1" customFormat="1" ht="16.5" customHeight="1">
      <c r="B190" s="147"/>
      <c r="C190" s="148" t="s">
        <v>360</v>
      </c>
      <c r="D190" s="148" t="s">
        <v>137</v>
      </c>
      <c r="E190" s="149" t="s">
        <v>361</v>
      </c>
      <c r="F190" s="150" t="s">
        <v>362</v>
      </c>
      <c r="G190" s="151" t="s">
        <v>316</v>
      </c>
      <c r="H190" s="152">
        <v>3</v>
      </c>
      <c r="I190" s="153"/>
      <c r="J190" s="154">
        <f t="shared" si="10"/>
        <v>0</v>
      </c>
      <c r="K190" s="150" t="s">
        <v>141</v>
      </c>
      <c r="L190" s="31"/>
      <c r="M190" s="155" t="s">
        <v>1</v>
      </c>
      <c r="N190" s="156" t="s">
        <v>40</v>
      </c>
      <c r="O190" s="50"/>
      <c r="P190" s="157">
        <f t="shared" si="11"/>
        <v>0</v>
      </c>
      <c r="Q190" s="157">
        <v>0</v>
      </c>
      <c r="R190" s="157">
        <f t="shared" si="12"/>
        <v>0</v>
      </c>
      <c r="S190" s="157">
        <v>0</v>
      </c>
      <c r="T190" s="158">
        <f t="shared" si="13"/>
        <v>0</v>
      </c>
      <c r="AR190" s="17" t="s">
        <v>142</v>
      </c>
      <c r="AT190" s="17" t="s">
        <v>137</v>
      </c>
      <c r="AU190" s="17" t="s">
        <v>78</v>
      </c>
      <c r="AY190" s="17" t="s">
        <v>135</v>
      </c>
      <c r="BE190" s="159">
        <f t="shared" si="14"/>
        <v>0</v>
      </c>
      <c r="BF190" s="159">
        <f t="shared" si="15"/>
        <v>0</v>
      </c>
      <c r="BG190" s="159">
        <f t="shared" si="16"/>
        <v>0</v>
      </c>
      <c r="BH190" s="159">
        <f t="shared" si="17"/>
        <v>0</v>
      </c>
      <c r="BI190" s="159">
        <f t="shared" si="18"/>
        <v>0</v>
      </c>
      <c r="BJ190" s="17" t="s">
        <v>76</v>
      </c>
      <c r="BK190" s="159">
        <f t="shared" si="19"/>
        <v>0</v>
      </c>
      <c r="BL190" s="17" t="s">
        <v>142</v>
      </c>
      <c r="BM190" s="17" t="s">
        <v>363</v>
      </c>
    </row>
    <row r="191" spans="2:65" s="1" customFormat="1" ht="16.5" customHeight="1">
      <c r="B191" s="147"/>
      <c r="C191" s="192" t="s">
        <v>364</v>
      </c>
      <c r="D191" s="192" t="s">
        <v>257</v>
      </c>
      <c r="E191" s="193" t="s">
        <v>365</v>
      </c>
      <c r="F191" s="194" t="s">
        <v>366</v>
      </c>
      <c r="G191" s="195" t="s">
        <v>354</v>
      </c>
      <c r="H191" s="196">
        <v>3</v>
      </c>
      <c r="I191" s="197"/>
      <c r="J191" s="198">
        <f t="shared" si="10"/>
        <v>0</v>
      </c>
      <c r="K191" s="194" t="s">
        <v>1</v>
      </c>
      <c r="L191" s="199"/>
      <c r="M191" s="200" t="s">
        <v>1</v>
      </c>
      <c r="N191" s="201" t="s">
        <v>40</v>
      </c>
      <c r="O191" s="50"/>
      <c r="P191" s="157">
        <f t="shared" si="11"/>
        <v>0</v>
      </c>
      <c r="Q191" s="157">
        <v>0.00049</v>
      </c>
      <c r="R191" s="157">
        <f t="shared" si="12"/>
        <v>0.00147</v>
      </c>
      <c r="S191" s="157">
        <v>0</v>
      </c>
      <c r="T191" s="158">
        <f t="shared" si="13"/>
        <v>0</v>
      </c>
      <c r="AR191" s="17" t="s">
        <v>260</v>
      </c>
      <c r="AT191" s="17" t="s">
        <v>257</v>
      </c>
      <c r="AU191" s="17" t="s">
        <v>78</v>
      </c>
      <c r="AY191" s="17" t="s">
        <v>135</v>
      </c>
      <c r="BE191" s="159">
        <f t="shared" si="14"/>
        <v>0</v>
      </c>
      <c r="BF191" s="159">
        <f t="shared" si="15"/>
        <v>0</v>
      </c>
      <c r="BG191" s="159">
        <f t="shared" si="16"/>
        <v>0</v>
      </c>
      <c r="BH191" s="159">
        <f t="shared" si="17"/>
        <v>0</v>
      </c>
      <c r="BI191" s="159">
        <f t="shared" si="18"/>
        <v>0</v>
      </c>
      <c r="BJ191" s="17" t="s">
        <v>76</v>
      </c>
      <c r="BK191" s="159">
        <f t="shared" si="19"/>
        <v>0</v>
      </c>
      <c r="BL191" s="17" t="s">
        <v>142</v>
      </c>
      <c r="BM191" s="17" t="s">
        <v>367</v>
      </c>
    </row>
    <row r="192" spans="2:65" s="1" customFormat="1" ht="16.5" customHeight="1">
      <c r="B192" s="147"/>
      <c r="C192" s="148" t="s">
        <v>368</v>
      </c>
      <c r="D192" s="148" t="s">
        <v>137</v>
      </c>
      <c r="E192" s="149" t="s">
        <v>369</v>
      </c>
      <c r="F192" s="150" t="s">
        <v>370</v>
      </c>
      <c r="G192" s="151" t="s">
        <v>316</v>
      </c>
      <c r="H192" s="152">
        <v>1</v>
      </c>
      <c r="I192" s="153"/>
      <c r="J192" s="154">
        <f t="shared" si="10"/>
        <v>0</v>
      </c>
      <c r="K192" s="150" t="s">
        <v>141</v>
      </c>
      <c r="L192" s="31"/>
      <c r="M192" s="155" t="s">
        <v>1</v>
      </c>
      <c r="N192" s="156" t="s">
        <v>40</v>
      </c>
      <c r="O192" s="50"/>
      <c r="P192" s="157">
        <f t="shared" si="11"/>
        <v>0</v>
      </c>
      <c r="Q192" s="157">
        <v>0</v>
      </c>
      <c r="R192" s="157">
        <f t="shared" si="12"/>
        <v>0</v>
      </c>
      <c r="S192" s="157">
        <v>0</v>
      </c>
      <c r="T192" s="158">
        <f t="shared" si="13"/>
        <v>0</v>
      </c>
      <c r="AR192" s="17" t="s">
        <v>142</v>
      </c>
      <c r="AT192" s="17" t="s">
        <v>137</v>
      </c>
      <c r="AU192" s="17" t="s">
        <v>78</v>
      </c>
      <c r="AY192" s="17" t="s">
        <v>135</v>
      </c>
      <c r="BE192" s="159">
        <f t="shared" si="14"/>
        <v>0</v>
      </c>
      <c r="BF192" s="159">
        <f t="shared" si="15"/>
        <v>0</v>
      </c>
      <c r="BG192" s="159">
        <f t="shared" si="16"/>
        <v>0</v>
      </c>
      <c r="BH192" s="159">
        <f t="shared" si="17"/>
        <v>0</v>
      </c>
      <c r="BI192" s="159">
        <f t="shared" si="18"/>
        <v>0</v>
      </c>
      <c r="BJ192" s="17" t="s">
        <v>76</v>
      </c>
      <c r="BK192" s="159">
        <f t="shared" si="19"/>
        <v>0</v>
      </c>
      <c r="BL192" s="17" t="s">
        <v>142</v>
      </c>
      <c r="BM192" s="17" t="s">
        <v>371</v>
      </c>
    </row>
    <row r="193" spans="2:65" s="1" customFormat="1" ht="16.5" customHeight="1">
      <c r="B193" s="147"/>
      <c r="C193" s="192" t="s">
        <v>372</v>
      </c>
      <c r="D193" s="192" t="s">
        <v>257</v>
      </c>
      <c r="E193" s="193" t="s">
        <v>373</v>
      </c>
      <c r="F193" s="194" t="s">
        <v>374</v>
      </c>
      <c r="G193" s="195" t="s">
        <v>316</v>
      </c>
      <c r="H193" s="196">
        <v>1</v>
      </c>
      <c r="I193" s="197"/>
      <c r="J193" s="198">
        <f t="shared" si="10"/>
        <v>0</v>
      </c>
      <c r="K193" s="194" t="s">
        <v>141</v>
      </c>
      <c r="L193" s="199"/>
      <c r="M193" s="200" t="s">
        <v>1</v>
      </c>
      <c r="N193" s="201" t="s">
        <v>40</v>
      </c>
      <c r="O193" s="50"/>
      <c r="P193" s="157">
        <f t="shared" si="11"/>
        <v>0</v>
      </c>
      <c r="Q193" s="157">
        <v>0.00096</v>
      </c>
      <c r="R193" s="157">
        <f t="shared" si="12"/>
        <v>0.00096</v>
      </c>
      <c r="S193" s="157">
        <v>0</v>
      </c>
      <c r="T193" s="158">
        <f t="shared" si="13"/>
        <v>0</v>
      </c>
      <c r="AR193" s="17" t="s">
        <v>260</v>
      </c>
      <c r="AT193" s="17" t="s">
        <v>257</v>
      </c>
      <c r="AU193" s="17" t="s">
        <v>78</v>
      </c>
      <c r="AY193" s="17" t="s">
        <v>135</v>
      </c>
      <c r="BE193" s="159">
        <f t="shared" si="14"/>
        <v>0</v>
      </c>
      <c r="BF193" s="159">
        <f t="shared" si="15"/>
        <v>0</v>
      </c>
      <c r="BG193" s="159">
        <f t="shared" si="16"/>
        <v>0</v>
      </c>
      <c r="BH193" s="159">
        <f t="shared" si="17"/>
        <v>0</v>
      </c>
      <c r="BI193" s="159">
        <f t="shared" si="18"/>
        <v>0</v>
      </c>
      <c r="BJ193" s="17" t="s">
        <v>76</v>
      </c>
      <c r="BK193" s="159">
        <f t="shared" si="19"/>
        <v>0</v>
      </c>
      <c r="BL193" s="17" t="s">
        <v>142</v>
      </c>
      <c r="BM193" s="17" t="s">
        <v>375</v>
      </c>
    </row>
    <row r="194" spans="2:65" s="1" customFormat="1" ht="16.5" customHeight="1">
      <c r="B194" s="147"/>
      <c r="C194" s="148" t="s">
        <v>376</v>
      </c>
      <c r="D194" s="148" t="s">
        <v>137</v>
      </c>
      <c r="E194" s="149" t="s">
        <v>377</v>
      </c>
      <c r="F194" s="150" t="s">
        <v>378</v>
      </c>
      <c r="G194" s="151" t="s">
        <v>316</v>
      </c>
      <c r="H194" s="152">
        <v>2</v>
      </c>
      <c r="I194" s="153"/>
      <c r="J194" s="154">
        <f t="shared" si="10"/>
        <v>0</v>
      </c>
      <c r="K194" s="150" t="s">
        <v>141</v>
      </c>
      <c r="L194" s="31"/>
      <c r="M194" s="155" t="s">
        <v>1</v>
      </c>
      <c r="N194" s="156" t="s">
        <v>40</v>
      </c>
      <c r="O194" s="50"/>
      <c r="P194" s="157">
        <f t="shared" si="11"/>
        <v>0</v>
      </c>
      <c r="Q194" s="157">
        <v>0.00086</v>
      </c>
      <c r="R194" s="157">
        <f t="shared" si="12"/>
        <v>0.00172</v>
      </c>
      <c r="S194" s="157">
        <v>0</v>
      </c>
      <c r="T194" s="158">
        <f t="shared" si="13"/>
        <v>0</v>
      </c>
      <c r="AR194" s="17" t="s">
        <v>142</v>
      </c>
      <c r="AT194" s="17" t="s">
        <v>137</v>
      </c>
      <c r="AU194" s="17" t="s">
        <v>78</v>
      </c>
      <c r="AY194" s="17" t="s">
        <v>135</v>
      </c>
      <c r="BE194" s="159">
        <f t="shared" si="14"/>
        <v>0</v>
      </c>
      <c r="BF194" s="159">
        <f t="shared" si="15"/>
        <v>0</v>
      </c>
      <c r="BG194" s="159">
        <f t="shared" si="16"/>
        <v>0</v>
      </c>
      <c r="BH194" s="159">
        <f t="shared" si="17"/>
        <v>0</v>
      </c>
      <c r="BI194" s="159">
        <f t="shared" si="18"/>
        <v>0</v>
      </c>
      <c r="BJ194" s="17" t="s">
        <v>76</v>
      </c>
      <c r="BK194" s="159">
        <f t="shared" si="19"/>
        <v>0</v>
      </c>
      <c r="BL194" s="17" t="s">
        <v>142</v>
      </c>
      <c r="BM194" s="17" t="s">
        <v>379</v>
      </c>
    </row>
    <row r="195" spans="2:65" s="1" customFormat="1" ht="16.5" customHeight="1">
      <c r="B195" s="147"/>
      <c r="C195" s="192" t="s">
        <v>380</v>
      </c>
      <c r="D195" s="192" t="s">
        <v>257</v>
      </c>
      <c r="E195" s="193" t="s">
        <v>381</v>
      </c>
      <c r="F195" s="194" t="s">
        <v>382</v>
      </c>
      <c r="G195" s="195" t="s">
        <v>316</v>
      </c>
      <c r="H195" s="196">
        <v>1</v>
      </c>
      <c r="I195" s="197"/>
      <c r="J195" s="198">
        <f t="shared" si="10"/>
        <v>0</v>
      </c>
      <c r="K195" s="194" t="s">
        <v>141</v>
      </c>
      <c r="L195" s="199"/>
      <c r="M195" s="200" t="s">
        <v>1</v>
      </c>
      <c r="N195" s="201" t="s">
        <v>40</v>
      </c>
      <c r="O195" s="50"/>
      <c r="P195" s="157">
        <f t="shared" si="11"/>
        <v>0</v>
      </c>
      <c r="Q195" s="157">
        <v>0.0151</v>
      </c>
      <c r="R195" s="157">
        <f t="shared" si="12"/>
        <v>0.0151</v>
      </c>
      <c r="S195" s="157">
        <v>0</v>
      </c>
      <c r="T195" s="158">
        <f t="shared" si="13"/>
        <v>0</v>
      </c>
      <c r="AR195" s="17" t="s">
        <v>260</v>
      </c>
      <c r="AT195" s="17" t="s">
        <v>257</v>
      </c>
      <c r="AU195" s="17" t="s">
        <v>78</v>
      </c>
      <c r="AY195" s="17" t="s">
        <v>135</v>
      </c>
      <c r="BE195" s="159">
        <f t="shared" si="14"/>
        <v>0</v>
      </c>
      <c r="BF195" s="159">
        <f t="shared" si="15"/>
        <v>0</v>
      </c>
      <c r="BG195" s="159">
        <f t="shared" si="16"/>
        <v>0</v>
      </c>
      <c r="BH195" s="159">
        <f t="shared" si="17"/>
        <v>0</v>
      </c>
      <c r="BI195" s="159">
        <f t="shared" si="18"/>
        <v>0</v>
      </c>
      <c r="BJ195" s="17" t="s">
        <v>76</v>
      </c>
      <c r="BK195" s="159">
        <f t="shared" si="19"/>
        <v>0</v>
      </c>
      <c r="BL195" s="17" t="s">
        <v>142</v>
      </c>
      <c r="BM195" s="17" t="s">
        <v>383</v>
      </c>
    </row>
    <row r="196" spans="2:65" s="1" customFormat="1" ht="16.5" customHeight="1">
      <c r="B196" s="147"/>
      <c r="C196" s="192" t="s">
        <v>384</v>
      </c>
      <c r="D196" s="192" t="s">
        <v>257</v>
      </c>
      <c r="E196" s="193" t="s">
        <v>385</v>
      </c>
      <c r="F196" s="194" t="s">
        <v>386</v>
      </c>
      <c r="G196" s="195" t="s">
        <v>316</v>
      </c>
      <c r="H196" s="196">
        <v>1</v>
      </c>
      <c r="I196" s="197"/>
      <c r="J196" s="198">
        <f t="shared" si="10"/>
        <v>0</v>
      </c>
      <c r="K196" s="194" t="s">
        <v>1</v>
      </c>
      <c r="L196" s="199"/>
      <c r="M196" s="200" t="s">
        <v>1</v>
      </c>
      <c r="N196" s="201" t="s">
        <v>40</v>
      </c>
      <c r="O196" s="50"/>
      <c r="P196" s="157">
        <f t="shared" si="11"/>
        <v>0</v>
      </c>
      <c r="Q196" s="157">
        <v>0.0151</v>
      </c>
      <c r="R196" s="157">
        <f t="shared" si="12"/>
        <v>0.0151</v>
      </c>
      <c r="S196" s="157">
        <v>0</v>
      </c>
      <c r="T196" s="158">
        <f t="shared" si="13"/>
        <v>0</v>
      </c>
      <c r="AR196" s="17" t="s">
        <v>260</v>
      </c>
      <c r="AT196" s="17" t="s">
        <v>257</v>
      </c>
      <c r="AU196" s="17" t="s">
        <v>78</v>
      </c>
      <c r="AY196" s="17" t="s">
        <v>135</v>
      </c>
      <c r="BE196" s="159">
        <f t="shared" si="14"/>
        <v>0</v>
      </c>
      <c r="BF196" s="159">
        <f t="shared" si="15"/>
        <v>0</v>
      </c>
      <c r="BG196" s="159">
        <f t="shared" si="16"/>
        <v>0</v>
      </c>
      <c r="BH196" s="159">
        <f t="shared" si="17"/>
        <v>0</v>
      </c>
      <c r="BI196" s="159">
        <f t="shared" si="18"/>
        <v>0</v>
      </c>
      <c r="BJ196" s="17" t="s">
        <v>76</v>
      </c>
      <c r="BK196" s="159">
        <f t="shared" si="19"/>
        <v>0</v>
      </c>
      <c r="BL196" s="17" t="s">
        <v>142</v>
      </c>
      <c r="BM196" s="17" t="s">
        <v>387</v>
      </c>
    </row>
    <row r="197" spans="2:65" s="1" customFormat="1" ht="16.5" customHeight="1">
      <c r="B197" s="147"/>
      <c r="C197" s="192" t="s">
        <v>388</v>
      </c>
      <c r="D197" s="192" t="s">
        <v>257</v>
      </c>
      <c r="E197" s="193" t="s">
        <v>389</v>
      </c>
      <c r="F197" s="194" t="s">
        <v>390</v>
      </c>
      <c r="G197" s="195" t="s">
        <v>316</v>
      </c>
      <c r="H197" s="196">
        <v>2</v>
      </c>
      <c r="I197" s="197"/>
      <c r="J197" s="198">
        <f t="shared" si="10"/>
        <v>0</v>
      </c>
      <c r="K197" s="194" t="s">
        <v>141</v>
      </c>
      <c r="L197" s="199"/>
      <c r="M197" s="200" t="s">
        <v>1</v>
      </c>
      <c r="N197" s="201" t="s">
        <v>40</v>
      </c>
      <c r="O197" s="50"/>
      <c r="P197" s="157">
        <f t="shared" si="11"/>
        <v>0</v>
      </c>
      <c r="Q197" s="157">
        <v>0.0035</v>
      </c>
      <c r="R197" s="157">
        <f t="shared" si="12"/>
        <v>0.007</v>
      </c>
      <c r="S197" s="157">
        <v>0</v>
      </c>
      <c r="T197" s="158">
        <f t="shared" si="13"/>
        <v>0</v>
      </c>
      <c r="AR197" s="17" t="s">
        <v>260</v>
      </c>
      <c r="AT197" s="17" t="s">
        <v>257</v>
      </c>
      <c r="AU197" s="17" t="s">
        <v>78</v>
      </c>
      <c r="AY197" s="17" t="s">
        <v>135</v>
      </c>
      <c r="BE197" s="159">
        <f t="shared" si="14"/>
        <v>0</v>
      </c>
      <c r="BF197" s="159">
        <f t="shared" si="15"/>
        <v>0</v>
      </c>
      <c r="BG197" s="159">
        <f t="shared" si="16"/>
        <v>0</v>
      </c>
      <c r="BH197" s="159">
        <f t="shared" si="17"/>
        <v>0</v>
      </c>
      <c r="BI197" s="159">
        <f t="shared" si="18"/>
        <v>0</v>
      </c>
      <c r="BJ197" s="17" t="s">
        <v>76</v>
      </c>
      <c r="BK197" s="159">
        <f t="shared" si="19"/>
        <v>0</v>
      </c>
      <c r="BL197" s="17" t="s">
        <v>142</v>
      </c>
      <c r="BM197" s="17" t="s">
        <v>391</v>
      </c>
    </row>
    <row r="198" spans="2:65" s="1" customFormat="1" ht="16.5" customHeight="1">
      <c r="B198" s="147"/>
      <c r="C198" s="148" t="s">
        <v>392</v>
      </c>
      <c r="D198" s="148" t="s">
        <v>137</v>
      </c>
      <c r="E198" s="149" t="s">
        <v>393</v>
      </c>
      <c r="F198" s="150" t="s">
        <v>394</v>
      </c>
      <c r="G198" s="151" t="s">
        <v>316</v>
      </c>
      <c r="H198" s="152">
        <v>1</v>
      </c>
      <c r="I198" s="153"/>
      <c r="J198" s="154">
        <f t="shared" si="10"/>
        <v>0</v>
      </c>
      <c r="K198" s="150" t="s">
        <v>141</v>
      </c>
      <c r="L198" s="31"/>
      <c r="M198" s="155" t="s">
        <v>1</v>
      </c>
      <c r="N198" s="156" t="s">
        <v>40</v>
      </c>
      <c r="O198" s="50"/>
      <c r="P198" s="157">
        <f t="shared" si="11"/>
        <v>0</v>
      </c>
      <c r="Q198" s="157">
        <v>0.00034</v>
      </c>
      <c r="R198" s="157">
        <f t="shared" si="12"/>
        <v>0.00034</v>
      </c>
      <c r="S198" s="157">
        <v>0</v>
      </c>
      <c r="T198" s="158">
        <f t="shared" si="13"/>
        <v>0</v>
      </c>
      <c r="AR198" s="17" t="s">
        <v>142</v>
      </c>
      <c r="AT198" s="17" t="s">
        <v>137</v>
      </c>
      <c r="AU198" s="17" t="s">
        <v>78</v>
      </c>
      <c r="AY198" s="17" t="s">
        <v>135</v>
      </c>
      <c r="BE198" s="159">
        <f t="shared" si="14"/>
        <v>0</v>
      </c>
      <c r="BF198" s="159">
        <f t="shared" si="15"/>
        <v>0</v>
      </c>
      <c r="BG198" s="159">
        <f t="shared" si="16"/>
        <v>0</v>
      </c>
      <c r="BH198" s="159">
        <f t="shared" si="17"/>
        <v>0</v>
      </c>
      <c r="BI198" s="159">
        <f t="shared" si="18"/>
        <v>0</v>
      </c>
      <c r="BJ198" s="17" t="s">
        <v>76</v>
      </c>
      <c r="BK198" s="159">
        <f t="shared" si="19"/>
        <v>0</v>
      </c>
      <c r="BL198" s="17" t="s">
        <v>142</v>
      </c>
      <c r="BM198" s="17" t="s">
        <v>395</v>
      </c>
    </row>
    <row r="199" spans="2:65" s="1" customFormat="1" ht="16.5" customHeight="1">
      <c r="B199" s="147"/>
      <c r="C199" s="192" t="s">
        <v>396</v>
      </c>
      <c r="D199" s="192" t="s">
        <v>257</v>
      </c>
      <c r="E199" s="193" t="s">
        <v>397</v>
      </c>
      <c r="F199" s="194" t="s">
        <v>398</v>
      </c>
      <c r="G199" s="195" t="s">
        <v>316</v>
      </c>
      <c r="H199" s="196">
        <v>1</v>
      </c>
      <c r="I199" s="197"/>
      <c r="J199" s="198">
        <f t="shared" si="10"/>
        <v>0</v>
      </c>
      <c r="K199" s="194" t="s">
        <v>141</v>
      </c>
      <c r="L199" s="199"/>
      <c r="M199" s="200" t="s">
        <v>1</v>
      </c>
      <c r="N199" s="201" t="s">
        <v>40</v>
      </c>
      <c r="O199" s="50"/>
      <c r="P199" s="157">
        <f t="shared" si="11"/>
        <v>0</v>
      </c>
      <c r="Q199" s="157">
        <v>0.0425</v>
      </c>
      <c r="R199" s="157">
        <f t="shared" si="12"/>
        <v>0.0425</v>
      </c>
      <c r="S199" s="157">
        <v>0</v>
      </c>
      <c r="T199" s="158">
        <f t="shared" si="13"/>
        <v>0</v>
      </c>
      <c r="AR199" s="17" t="s">
        <v>260</v>
      </c>
      <c r="AT199" s="17" t="s">
        <v>257</v>
      </c>
      <c r="AU199" s="17" t="s">
        <v>78</v>
      </c>
      <c r="AY199" s="17" t="s">
        <v>135</v>
      </c>
      <c r="BE199" s="159">
        <f t="shared" si="14"/>
        <v>0</v>
      </c>
      <c r="BF199" s="159">
        <f t="shared" si="15"/>
        <v>0</v>
      </c>
      <c r="BG199" s="159">
        <f t="shared" si="16"/>
        <v>0</v>
      </c>
      <c r="BH199" s="159">
        <f t="shared" si="17"/>
        <v>0</v>
      </c>
      <c r="BI199" s="159">
        <f t="shared" si="18"/>
        <v>0</v>
      </c>
      <c r="BJ199" s="17" t="s">
        <v>76</v>
      </c>
      <c r="BK199" s="159">
        <f t="shared" si="19"/>
        <v>0</v>
      </c>
      <c r="BL199" s="17" t="s">
        <v>142</v>
      </c>
      <c r="BM199" s="17" t="s">
        <v>399</v>
      </c>
    </row>
    <row r="200" spans="2:65" s="1" customFormat="1" ht="16.5" customHeight="1">
      <c r="B200" s="147"/>
      <c r="C200" s="148" t="s">
        <v>400</v>
      </c>
      <c r="D200" s="148" t="s">
        <v>137</v>
      </c>
      <c r="E200" s="149" t="s">
        <v>401</v>
      </c>
      <c r="F200" s="150" t="s">
        <v>402</v>
      </c>
      <c r="G200" s="151" t="s">
        <v>155</v>
      </c>
      <c r="H200" s="152">
        <v>313</v>
      </c>
      <c r="I200" s="153"/>
      <c r="J200" s="154">
        <f t="shared" si="10"/>
        <v>0</v>
      </c>
      <c r="K200" s="150" t="s">
        <v>141</v>
      </c>
      <c r="L200" s="31"/>
      <c r="M200" s="155" t="s">
        <v>1</v>
      </c>
      <c r="N200" s="156" t="s">
        <v>40</v>
      </c>
      <c r="O200" s="50"/>
      <c r="P200" s="157">
        <f t="shared" si="11"/>
        <v>0</v>
      </c>
      <c r="Q200" s="157">
        <v>0</v>
      </c>
      <c r="R200" s="157">
        <f t="shared" si="12"/>
        <v>0</v>
      </c>
      <c r="S200" s="157">
        <v>0</v>
      </c>
      <c r="T200" s="158">
        <f t="shared" si="13"/>
        <v>0</v>
      </c>
      <c r="AR200" s="17" t="s">
        <v>142</v>
      </c>
      <c r="AT200" s="17" t="s">
        <v>137</v>
      </c>
      <c r="AU200" s="17" t="s">
        <v>78</v>
      </c>
      <c r="AY200" s="17" t="s">
        <v>135</v>
      </c>
      <c r="BE200" s="159">
        <f t="shared" si="14"/>
        <v>0</v>
      </c>
      <c r="BF200" s="159">
        <f t="shared" si="15"/>
        <v>0</v>
      </c>
      <c r="BG200" s="159">
        <f t="shared" si="16"/>
        <v>0</v>
      </c>
      <c r="BH200" s="159">
        <f t="shared" si="17"/>
        <v>0</v>
      </c>
      <c r="BI200" s="159">
        <f t="shared" si="18"/>
        <v>0</v>
      </c>
      <c r="BJ200" s="17" t="s">
        <v>76</v>
      </c>
      <c r="BK200" s="159">
        <f t="shared" si="19"/>
        <v>0</v>
      </c>
      <c r="BL200" s="17" t="s">
        <v>142</v>
      </c>
      <c r="BM200" s="17" t="s">
        <v>403</v>
      </c>
    </row>
    <row r="201" spans="2:65" s="1" customFormat="1" ht="16.5" customHeight="1">
      <c r="B201" s="147"/>
      <c r="C201" s="148" t="s">
        <v>404</v>
      </c>
      <c r="D201" s="148" t="s">
        <v>137</v>
      </c>
      <c r="E201" s="149" t="s">
        <v>405</v>
      </c>
      <c r="F201" s="150" t="s">
        <v>406</v>
      </c>
      <c r="G201" s="151" t="s">
        <v>155</v>
      </c>
      <c r="H201" s="152">
        <v>313</v>
      </c>
      <c r="I201" s="153"/>
      <c r="J201" s="154">
        <f t="shared" si="10"/>
        <v>0</v>
      </c>
      <c r="K201" s="150" t="s">
        <v>141</v>
      </c>
      <c r="L201" s="31"/>
      <c r="M201" s="155" t="s">
        <v>1</v>
      </c>
      <c r="N201" s="156" t="s">
        <v>40</v>
      </c>
      <c r="O201" s="50"/>
      <c r="P201" s="157">
        <f t="shared" si="11"/>
        <v>0</v>
      </c>
      <c r="Q201" s="157">
        <v>0</v>
      </c>
      <c r="R201" s="157">
        <f t="shared" si="12"/>
        <v>0</v>
      </c>
      <c r="S201" s="157">
        <v>0</v>
      </c>
      <c r="T201" s="158">
        <f t="shared" si="13"/>
        <v>0</v>
      </c>
      <c r="AR201" s="17" t="s">
        <v>142</v>
      </c>
      <c r="AT201" s="17" t="s">
        <v>137</v>
      </c>
      <c r="AU201" s="17" t="s">
        <v>78</v>
      </c>
      <c r="AY201" s="17" t="s">
        <v>135</v>
      </c>
      <c r="BE201" s="159">
        <f t="shared" si="14"/>
        <v>0</v>
      </c>
      <c r="BF201" s="159">
        <f t="shared" si="15"/>
        <v>0</v>
      </c>
      <c r="BG201" s="159">
        <f t="shared" si="16"/>
        <v>0</v>
      </c>
      <c r="BH201" s="159">
        <f t="shared" si="17"/>
        <v>0</v>
      </c>
      <c r="BI201" s="159">
        <f t="shared" si="18"/>
        <v>0</v>
      </c>
      <c r="BJ201" s="17" t="s">
        <v>76</v>
      </c>
      <c r="BK201" s="159">
        <f t="shared" si="19"/>
        <v>0</v>
      </c>
      <c r="BL201" s="17" t="s">
        <v>142</v>
      </c>
      <c r="BM201" s="17" t="s">
        <v>407</v>
      </c>
    </row>
    <row r="202" spans="2:65" s="1" customFormat="1" ht="16.5" customHeight="1">
      <c r="B202" s="147"/>
      <c r="C202" s="148" t="s">
        <v>408</v>
      </c>
      <c r="D202" s="148" t="s">
        <v>137</v>
      </c>
      <c r="E202" s="149" t="s">
        <v>409</v>
      </c>
      <c r="F202" s="150" t="s">
        <v>410</v>
      </c>
      <c r="G202" s="151" t="s">
        <v>316</v>
      </c>
      <c r="H202" s="152">
        <v>2</v>
      </c>
      <c r="I202" s="153"/>
      <c r="J202" s="154">
        <f t="shared" si="10"/>
        <v>0</v>
      </c>
      <c r="K202" s="150" t="s">
        <v>141</v>
      </c>
      <c r="L202" s="31"/>
      <c r="M202" s="155" t="s">
        <v>1</v>
      </c>
      <c r="N202" s="156" t="s">
        <v>40</v>
      </c>
      <c r="O202" s="50"/>
      <c r="P202" s="157">
        <f t="shared" si="11"/>
        <v>0</v>
      </c>
      <c r="Q202" s="157">
        <v>0.46009</v>
      </c>
      <c r="R202" s="157">
        <f t="shared" si="12"/>
        <v>0.92018</v>
      </c>
      <c r="S202" s="157">
        <v>0</v>
      </c>
      <c r="T202" s="158">
        <f t="shared" si="13"/>
        <v>0</v>
      </c>
      <c r="AR202" s="17" t="s">
        <v>142</v>
      </c>
      <c r="AT202" s="17" t="s">
        <v>137</v>
      </c>
      <c r="AU202" s="17" t="s">
        <v>78</v>
      </c>
      <c r="AY202" s="17" t="s">
        <v>135</v>
      </c>
      <c r="BE202" s="159">
        <f t="shared" si="14"/>
        <v>0</v>
      </c>
      <c r="BF202" s="159">
        <f t="shared" si="15"/>
        <v>0</v>
      </c>
      <c r="BG202" s="159">
        <f t="shared" si="16"/>
        <v>0</v>
      </c>
      <c r="BH202" s="159">
        <f t="shared" si="17"/>
        <v>0</v>
      </c>
      <c r="BI202" s="159">
        <f t="shared" si="18"/>
        <v>0</v>
      </c>
      <c r="BJ202" s="17" t="s">
        <v>76</v>
      </c>
      <c r="BK202" s="159">
        <f t="shared" si="19"/>
        <v>0</v>
      </c>
      <c r="BL202" s="17" t="s">
        <v>142</v>
      </c>
      <c r="BM202" s="17" t="s">
        <v>411</v>
      </c>
    </row>
    <row r="203" spans="2:65" s="1" customFormat="1" ht="16.5" customHeight="1">
      <c r="B203" s="147"/>
      <c r="C203" s="148" t="s">
        <v>412</v>
      </c>
      <c r="D203" s="148" t="s">
        <v>137</v>
      </c>
      <c r="E203" s="149" t="s">
        <v>413</v>
      </c>
      <c r="F203" s="150" t="s">
        <v>414</v>
      </c>
      <c r="G203" s="151" t="s">
        <v>316</v>
      </c>
      <c r="H203" s="152">
        <v>2</v>
      </c>
      <c r="I203" s="153"/>
      <c r="J203" s="154">
        <f t="shared" si="10"/>
        <v>0</v>
      </c>
      <c r="K203" s="150" t="s">
        <v>141</v>
      </c>
      <c r="L203" s="31"/>
      <c r="M203" s="155" t="s">
        <v>1</v>
      </c>
      <c r="N203" s="156" t="s">
        <v>40</v>
      </c>
      <c r="O203" s="50"/>
      <c r="P203" s="157">
        <f t="shared" si="11"/>
        <v>0</v>
      </c>
      <c r="Q203" s="157">
        <v>0.12303</v>
      </c>
      <c r="R203" s="157">
        <f t="shared" si="12"/>
        <v>0.24606</v>
      </c>
      <c r="S203" s="157">
        <v>0</v>
      </c>
      <c r="T203" s="158">
        <f t="shared" si="13"/>
        <v>0</v>
      </c>
      <c r="AR203" s="17" t="s">
        <v>142</v>
      </c>
      <c r="AT203" s="17" t="s">
        <v>137</v>
      </c>
      <c r="AU203" s="17" t="s">
        <v>78</v>
      </c>
      <c r="AY203" s="17" t="s">
        <v>135</v>
      </c>
      <c r="BE203" s="159">
        <f t="shared" si="14"/>
        <v>0</v>
      </c>
      <c r="BF203" s="159">
        <f t="shared" si="15"/>
        <v>0</v>
      </c>
      <c r="BG203" s="159">
        <f t="shared" si="16"/>
        <v>0</v>
      </c>
      <c r="BH203" s="159">
        <f t="shared" si="17"/>
        <v>0</v>
      </c>
      <c r="BI203" s="159">
        <f t="shared" si="18"/>
        <v>0</v>
      </c>
      <c r="BJ203" s="17" t="s">
        <v>76</v>
      </c>
      <c r="BK203" s="159">
        <f t="shared" si="19"/>
        <v>0</v>
      </c>
      <c r="BL203" s="17" t="s">
        <v>142</v>
      </c>
      <c r="BM203" s="17" t="s">
        <v>415</v>
      </c>
    </row>
    <row r="204" spans="2:65" s="1" customFormat="1" ht="16.5" customHeight="1">
      <c r="B204" s="147"/>
      <c r="C204" s="192" t="s">
        <v>416</v>
      </c>
      <c r="D204" s="192" t="s">
        <v>257</v>
      </c>
      <c r="E204" s="193" t="s">
        <v>417</v>
      </c>
      <c r="F204" s="194" t="s">
        <v>418</v>
      </c>
      <c r="G204" s="195" t="s">
        <v>316</v>
      </c>
      <c r="H204" s="196">
        <v>2</v>
      </c>
      <c r="I204" s="197"/>
      <c r="J204" s="198">
        <f t="shared" si="10"/>
        <v>0</v>
      </c>
      <c r="K204" s="194" t="s">
        <v>141</v>
      </c>
      <c r="L204" s="199"/>
      <c r="M204" s="200" t="s">
        <v>1</v>
      </c>
      <c r="N204" s="201" t="s">
        <v>40</v>
      </c>
      <c r="O204" s="50"/>
      <c r="P204" s="157">
        <f t="shared" si="11"/>
        <v>0</v>
      </c>
      <c r="Q204" s="157">
        <v>0.0133</v>
      </c>
      <c r="R204" s="157">
        <f t="shared" si="12"/>
        <v>0.0266</v>
      </c>
      <c r="S204" s="157">
        <v>0</v>
      </c>
      <c r="T204" s="158">
        <f t="shared" si="13"/>
        <v>0</v>
      </c>
      <c r="AR204" s="17" t="s">
        <v>260</v>
      </c>
      <c r="AT204" s="17" t="s">
        <v>257</v>
      </c>
      <c r="AU204" s="17" t="s">
        <v>78</v>
      </c>
      <c r="AY204" s="17" t="s">
        <v>135</v>
      </c>
      <c r="BE204" s="159">
        <f t="shared" si="14"/>
        <v>0</v>
      </c>
      <c r="BF204" s="159">
        <f t="shared" si="15"/>
        <v>0</v>
      </c>
      <c r="BG204" s="159">
        <f t="shared" si="16"/>
        <v>0</v>
      </c>
      <c r="BH204" s="159">
        <f t="shared" si="17"/>
        <v>0</v>
      </c>
      <c r="BI204" s="159">
        <f t="shared" si="18"/>
        <v>0</v>
      </c>
      <c r="BJ204" s="17" t="s">
        <v>76</v>
      </c>
      <c r="BK204" s="159">
        <f t="shared" si="19"/>
        <v>0</v>
      </c>
      <c r="BL204" s="17" t="s">
        <v>142</v>
      </c>
      <c r="BM204" s="17" t="s">
        <v>419</v>
      </c>
    </row>
    <row r="205" spans="2:65" s="1" customFormat="1" ht="16.5" customHeight="1">
      <c r="B205" s="147"/>
      <c r="C205" s="192" t="s">
        <v>420</v>
      </c>
      <c r="D205" s="192" t="s">
        <v>257</v>
      </c>
      <c r="E205" s="193" t="s">
        <v>421</v>
      </c>
      <c r="F205" s="194" t="s">
        <v>422</v>
      </c>
      <c r="G205" s="195" t="s">
        <v>316</v>
      </c>
      <c r="H205" s="196">
        <v>1</v>
      </c>
      <c r="I205" s="197"/>
      <c r="J205" s="198">
        <f t="shared" si="10"/>
        <v>0</v>
      </c>
      <c r="K205" s="194" t="s">
        <v>141</v>
      </c>
      <c r="L205" s="199"/>
      <c r="M205" s="200" t="s">
        <v>1</v>
      </c>
      <c r="N205" s="201" t="s">
        <v>40</v>
      </c>
      <c r="O205" s="50"/>
      <c r="P205" s="157">
        <f t="shared" si="11"/>
        <v>0</v>
      </c>
      <c r="Q205" s="157">
        <v>0.003</v>
      </c>
      <c r="R205" s="157">
        <f t="shared" si="12"/>
        <v>0.003</v>
      </c>
      <c r="S205" s="157">
        <v>0</v>
      </c>
      <c r="T205" s="158">
        <f t="shared" si="13"/>
        <v>0</v>
      </c>
      <c r="AR205" s="17" t="s">
        <v>260</v>
      </c>
      <c r="AT205" s="17" t="s">
        <v>257</v>
      </c>
      <c r="AU205" s="17" t="s">
        <v>78</v>
      </c>
      <c r="AY205" s="17" t="s">
        <v>135</v>
      </c>
      <c r="BE205" s="159">
        <f t="shared" si="14"/>
        <v>0</v>
      </c>
      <c r="BF205" s="159">
        <f t="shared" si="15"/>
        <v>0</v>
      </c>
      <c r="BG205" s="159">
        <f t="shared" si="16"/>
        <v>0</v>
      </c>
      <c r="BH205" s="159">
        <f t="shared" si="17"/>
        <v>0</v>
      </c>
      <c r="BI205" s="159">
        <f t="shared" si="18"/>
        <v>0</v>
      </c>
      <c r="BJ205" s="17" t="s">
        <v>76</v>
      </c>
      <c r="BK205" s="159">
        <f t="shared" si="19"/>
        <v>0</v>
      </c>
      <c r="BL205" s="17" t="s">
        <v>142</v>
      </c>
      <c r="BM205" s="17" t="s">
        <v>423</v>
      </c>
    </row>
    <row r="206" spans="2:65" s="1" customFormat="1" ht="16.5" customHeight="1">
      <c r="B206" s="147"/>
      <c r="C206" s="192" t="s">
        <v>424</v>
      </c>
      <c r="D206" s="192" t="s">
        <v>257</v>
      </c>
      <c r="E206" s="193" t="s">
        <v>425</v>
      </c>
      <c r="F206" s="194" t="s">
        <v>426</v>
      </c>
      <c r="G206" s="195" t="s">
        <v>316</v>
      </c>
      <c r="H206" s="196">
        <v>2</v>
      </c>
      <c r="I206" s="197"/>
      <c r="J206" s="198">
        <f t="shared" si="10"/>
        <v>0</v>
      </c>
      <c r="K206" s="194" t="s">
        <v>1</v>
      </c>
      <c r="L206" s="199"/>
      <c r="M206" s="200" t="s">
        <v>1</v>
      </c>
      <c r="N206" s="201" t="s">
        <v>40</v>
      </c>
      <c r="O206" s="50"/>
      <c r="P206" s="157">
        <f t="shared" si="11"/>
        <v>0</v>
      </c>
      <c r="Q206" s="157">
        <v>0.0009</v>
      </c>
      <c r="R206" s="157">
        <f t="shared" si="12"/>
        <v>0.0018</v>
      </c>
      <c r="S206" s="157">
        <v>0</v>
      </c>
      <c r="T206" s="158">
        <f t="shared" si="13"/>
        <v>0</v>
      </c>
      <c r="AR206" s="17" t="s">
        <v>260</v>
      </c>
      <c r="AT206" s="17" t="s">
        <v>257</v>
      </c>
      <c r="AU206" s="17" t="s">
        <v>78</v>
      </c>
      <c r="AY206" s="17" t="s">
        <v>135</v>
      </c>
      <c r="BE206" s="159">
        <f t="shared" si="14"/>
        <v>0</v>
      </c>
      <c r="BF206" s="159">
        <f t="shared" si="15"/>
        <v>0</v>
      </c>
      <c r="BG206" s="159">
        <f t="shared" si="16"/>
        <v>0</v>
      </c>
      <c r="BH206" s="159">
        <f t="shared" si="17"/>
        <v>0</v>
      </c>
      <c r="BI206" s="159">
        <f t="shared" si="18"/>
        <v>0</v>
      </c>
      <c r="BJ206" s="17" t="s">
        <v>76</v>
      </c>
      <c r="BK206" s="159">
        <f t="shared" si="19"/>
        <v>0</v>
      </c>
      <c r="BL206" s="17" t="s">
        <v>142</v>
      </c>
      <c r="BM206" s="17" t="s">
        <v>427</v>
      </c>
    </row>
    <row r="207" spans="2:65" s="1" customFormat="1" ht="16.5" customHeight="1">
      <c r="B207" s="147"/>
      <c r="C207" s="148" t="s">
        <v>428</v>
      </c>
      <c r="D207" s="148" t="s">
        <v>137</v>
      </c>
      <c r="E207" s="149" t="s">
        <v>429</v>
      </c>
      <c r="F207" s="150" t="s">
        <v>430</v>
      </c>
      <c r="G207" s="151" t="s">
        <v>316</v>
      </c>
      <c r="H207" s="152">
        <v>1</v>
      </c>
      <c r="I207" s="153"/>
      <c r="J207" s="154">
        <f t="shared" si="10"/>
        <v>0</v>
      </c>
      <c r="K207" s="150" t="s">
        <v>141</v>
      </c>
      <c r="L207" s="31"/>
      <c r="M207" s="155" t="s">
        <v>1</v>
      </c>
      <c r="N207" s="156" t="s">
        <v>40</v>
      </c>
      <c r="O207" s="50"/>
      <c r="P207" s="157">
        <f t="shared" si="11"/>
        <v>0</v>
      </c>
      <c r="Q207" s="157">
        <v>0.32906</v>
      </c>
      <c r="R207" s="157">
        <f t="shared" si="12"/>
        <v>0.32906</v>
      </c>
      <c r="S207" s="157">
        <v>0</v>
      </c>
      <c r="T207" s="158">
        <f t="shared" si="13"/>
        <v>0</v>
      </c>
      <c r="AR207" s="17" t="s">
        <v>142</v>
      </c>
      <c r="AT207" s="17" t="s">
        <v>137</v>
      </c>
      <c r="AU207" s="17" t="s">
        <v>78</v>
      </c>
      <c r="AY207" s="17" t="s">
        <v>135</v>
      </c>
      <c r="BE207" s="159">
        <f t="shared" si="14"/>
        <v>0</v>
      </c>
      <c r="BF207" s="159">
        <f t="shared" si="15"/>
        <v>0</v>
      </c>
      <c r="BG207" s="159">
        <f t="shared" si="16"/>
        <v>0</v>
      </c>
      <c r="BH207" s="159">
        <f t="shared" si="17"/>
        <v>0</v>
      </c>
      <c r="BI207" s="159">
        <f t="shared" si="18"/>
        <v>0</v>
      </c>
      <c r="BJ207" s="17" t="s">
        <v>76</v>
      </c>
      <c r="BK207" s="159">
        <f t="shared" si="19"/>
        <v>0</v>
      </c>
      <c r="BL207" s="17" t="s">
        <v>142</v>
      </c>
      <c r="BM207" s="17" t="s">
        <v>431</v>
      </c>
    </row>
    <row r="208" spans="2:65" s="1" customFormat="1" ht="16.5" customHeight="1">
      <c r="B208" s="147"/>
      <c r="C208" s="192" t="s">
        <v>432</v>
      </c>
      <c r="D208" s="192" t="s">
        <v>257</v>
      </c>
      <c r="E208" s="193" t="s">
        <v>433</v>
      </c>
      <c r="F208" s="194" t="s">
        <v>434</v>
      </c>
      <c r="G208" s="195" t="s">
        <v>316</v>
      </c>
      <c r="H208" s="196">
        <v>1</v>
      </c>
      <c r="I208" s="197"/>
      <c r="J208" s="198">
        <f t="shared" si="10"/>
        <v>0</v>
      </c>
      <c r="K208" s="194" t="s">
        <v>141</v>
      </c>
      <c r="L208" s="199"/>
      <c r="M208" s="200" t="s">
        <v>1</v>
      </c>
      <c r="N208" s="201" t="s">
        <v>40</v>
      </c>
      <c r="O208" s="50"/>
      <c r="P208" s="157">
        <f t="shared" si="11"/>
        <v>0</v>
      </c>
      <c r="Q208" s="157">
        <v>0.0295</v>
      </c>
      <c r="R208" s="157">
        <f t="shared" si="12"/>
        <v>0.0295</v>
      </c>
      <c r="S208" s="157">
        <v>0</v>
      </c>
      <c r="T208" s="158">
        <f t="shared" si="13"/>
        <v>0</v>
      </c>
      <c r="AR208" s="17" t="s">
        <v>260</v>
      </c>
      <c r="AT208" s="17" t="s">
        <v>257</v>
      </c>
      <c r="AU208" s="17" t="s">
        <v>78</v>
      </c>
      <c r="AY208" s="17" t="s">
        <v>135</v>
      </c>
      <c r="BE208" s="159">
        <f t="shared" si="14"/>
        <v>0</v>
      </c>
      <c r="BF208" s="159">
        <f t="shared" si="15"/>
        <v>0</v>
      </c>
      <c r="BG208" s="159">
        <f t="shared" si="16"/>
        <v>0</v>
      </c>
      <c r="BH208" s="159">
        <f t="shared" si="17"/>
        <v>0</v>
      </c>
      <c r="BI208" s="159">
        <f t="shared" si="18"/>
        <v>0</v>
      </c>
      <c r="BJ208" s="17" t="s">
        <v>76</v>
      </c>
      <c r="BK208" s="159">
        <f t="shared" si="19"/>
        <v>0</v>
      </c>
      <c r="BL208" s="17" t="s">
        <v>142</v>
      </c>
      <c r="BM208" s="17" t="s">
        <v>435</v>
      </c>
    </row>
    <row r="209" spans="2:65" s="1" customFormat="1" ht="16.5" customHeight="1">
      <c r="B209" s="147"/>
      <c r="C209" s="192" t="s">
        <v>436</v>
      </c>
      <c r="D209" s="192" t="s">
        <v>257</v>
      </c>
      <c r="E209" s="193" t="s">
        <v>437</v>
      </c>
      <c r="F209" s="194" t="s">
        <v>438</v>
      </c>
      <c r="G209" s="195" t="s">
        <v>439</v>
      </c>
      <c r="H209" s="196">
        <v>1</v>
      </c>
      <c r="I209" s="197"/>
      <c r="J209" s="198">
        <f t="shared" si="10"/>
        <v>0</v>
      </c>
      <c r="K209" s="194" t="s">
        <v>1</v>
      </c>
      <c r="L209" s="199"/>
      <c r="M209" s="200" t="s">
        <v>1</v>
      </c>
      <c r="N209" s="201" t="s">
        <v>40</v>
      </c>
      <c r="O209" s="50"/>
      <c r="P209" s="157">
        <f t="shared" si="11"/>
        <v>0</v>
      </c>
      <c r="Q209" s="157">
        <v>0.0041</v>
      </c>
      <c r="R209" s="157">
        <f t="shared" si="12"/>
        <v>0.0041</v>
      </c>
      <c r="S209" s="157">
        <v>0</v>
      </c>
      <c r="T209" s="158">
        <f t="shared" si="13"/>
        <v>0</v>
      </c>
      <c r="AR209" s="17" t="s">
        <v>260</v>
      </c>
      <c r="AT209" s="17" t="s">
        <v>257</v>
      </c>
      <c r="AU209" s="17" t="s">
        <v>78</v>
      </c>
      <c r="AY209" s="17" t="s">
        <v>135</v>
      </c>
      <c r="BE209" s="159">
        <f t="shared" si="14"/>
        <v>0</v>
      </c>
      <c r="BF209" s="159">
        <f t="shared" si="15"/>
        <v>0</v>
      </c>
      <c r="BG209" s="159">
        <f t="shared" si="16"/>
        <v>0</v>
      </c>
      <c r="BH209" s="159">
        <f t="shared" si="17"/>
        <v>0</v>
      </c>
      <c r="BI209" s="159">
        <f t="shared" si="18"/>
        <v>0</v>
      </c>
      <c r="BJ209" s="17" t="s">
        <v>76</v>
      </c>
      <c r="BK209" s="159">
        <f t="shared" si="19"/>
        <v>0</v>
      </c>
      <c r="BL209" s="17" t="s">
        <v>142</v>
      </c>
      <c r="BM209" s="17" t="s">
        <v>440</v>
      </c>
    </row>
    <row r="210" spans="2:65" s="1" customFormat="1" ht="16.5" customHeight="1">
      <c r="B210" s="147"/>
      <c r="C210" s="192" t="s">
        <v>441</v>
      </c>
      <c r="D210" s="192" t="s">
        <v>257</v>
      </c>
      <c r="E210" s="193" t="s">
        <v>442</v>
      </c>
      <c r="F210" s="194" t="s">
        <v>443</v>
      </c>
      <c r="G210" s="195" t="s">
        <v>316</v>
      </c>
      <c r="H210" s="196">
        <v>1</v>
      </c>
      <c r="I210" s="197"/>
      <c r="J210" s="198">
        <f t="shared" si="10"/>
        <v>0</v>
      </c>
      <c r="K210" s="194" t="s">
        <v>1</v>
      </c>
      <c r="L210" s="199"/>
      <c r="M210" s="200" t="s">
        <v>1</v>
      </c>
      <c r="N210" s="201" t="s">
        <v>40</v>
      </c>
      <c r="O210" s="50"/>
      <c r="P210" s="157">
        <f t="shared" si="11"/>
        <v>0</v>
      </c>
      <c r="Q210" s="157">
        <v>0.0019</v>
      </c>
      <c r="R210" s="157">
        <f t="shared" si="12"/>
        <v>0.0019</v>
      </c>
      <c r="S210" s="157">
        <v>0</v>
      </c>
      <c r="T210" s="158">
        <f t="shared" si="13"/>
        <v>0</v>
      </c>
      <c r="AR210" s="17" t="s">
        <v>260</v>
      </c>
      <c r="AT210" s="17" t="s">
        <v>257</v>
      </c>
      <c r="AU210" s="17" t="s">
        <v>78</v>
      </c>
      <c r="AY210" s="17" t="s">
        <v>135</v>
      </c>
      <c r="BE210" s="159">
        <f t="shared" si="14"/>
        <v>0</v>
      </c>
      <c r="BF210" s="159">
        <f t="shared" si="15"/>
        <v>0</v>
      </c>
      <c r="BG210" s="159">
        <f t="shared" si="16"/>
        <v>0</v>
      </c>
      <c r="BH210" s="159">
        <f t="shared" si="17"/>
        <v>0</v>
      </c>
      <c r="BI210" s="159">
        <f t="shared" si="18"/>
        <v>0</v>
      </c>
      <c r="BJ210" s="17" t="s">
        <v>76</v>
      </c>
      <c r="BK210" s="159">
        <f t="shared" si="19"/>
        <v>0</v>
      </c>
      <c r="BL210" s="17" t="s">
        <v>142</v>
      </c>
      <c r="BM210" s="17" t="s">
        <v>444</v>
      </c>
    </row>
    <row r="211" spans="2:65" s="1" customFormat="1" ht="16.5" customHeight="1">
      <c r="B211" s="147"/>
      <c r="C211" s="148" t="s">
        <v>445</v>
      </c>
      <c r="D211" s="148" t="s">
        <v>137</v>
      </c>
      <c r="E211" s="149" t="s">
        <v>446</v>
      </c>
      <c r="F211" s="150" t="s">
        <v>447</v>
      </c>
      <c r="G211" s="151" t="s">
        <v>316</v>
      </c>
      <c r="H211" s="152">
        <v>1</v>
      </c>
      <c r="I211" s="153"/>
      <c r="J211" s="154">
        <f t="shared" si="10"/>
        <v>0</v>
      </c>
      <c r="K211" s="150" t="s">
        <v>141</v>
      </c>
      <c r="L211" s="31"/>
      <c r="M211" s="155" t="s">
        <v>1</v>
      </c>
      <c r="N211" s="156" t="s">
        <v>40</v>
      </c>
      <c r="O211" s="50"/>
      <c r="P211" s="157">
        <f t="shared" si="11"/>
        <v>0</v>
      </c>
      <c r="Q211" s="157">
        <v>0.00016</v>
      </c>
      <c r="R211" s="157">
        <f t="shared" si="12"/>
        <v>0.00016</v>
      </c>
      <c r="S211" s="157">
        <v>0</v>
      </c>
      <c r="T211" s="158">
        <f t="shared" si="13"/>
        <v>0</v>
      </c>
      <c r="AR211" s="17" t="s">
        <v>142</v>
      </c>
      <c r="AT211" s="17" t="s">
        <v>137</v>
      </c>
      <c r="AU211" s="17" t="s">
        <v>78</v>
      </c>
      <c r="AY211" s="17" t="s">
        <v>135</v>
      </c>
      <c r="BE211" s="159">
        <f t="shared" si="14"/>
        <v>0</v>
      </c>
      <c r="BF211" s="159">
        <f t="shared" si="15"/>
        <v>0</v>
      </c>
      <c r="BG211" s="159">
        <f t="shared" si="16"/>
        <v>0</v>
      </c>
      <c r="BH211" s="159">
        <f t="shared" si="17"/>
        <v>0</v>
      </c>
      <c r="BI211" s="159">
        <f t="shared" si="18"/>
        <v>0</v>
      </c>
      <c r="BJ211" s="17" t="s">
        <v>76</v>
      </c>
      <c r="BK211" s="159">
        <f t="shared" si="19"/>
        <v>0</v>
      </c>
      <c r="BL211" s="17" t="s">
        <v>142</v>
      </c>
      <c r="BM211" s="17" t="s">
        <v>448</v>
      </c>
    </row>
    <row r="212" spans="2:65" s="1" customFormat="1" ht="16.5" customHeight="1">
      <c r="B212" s="147"/>
      <c r="C212" s="192" t="s">
        <v>449</v>
      </c>
      <c r="D212" s="192" t="s">
        <v>257</v>
      </c>
      <c r="E212" s="193" t="s">
        <v>450</v>
      </c>
      <c r="F212" s="194" t="s">
        <v>451</v>
      </c>
      <c r="G212" s="195" t="s">
        <v>316</v>
      </c>
      <c r="H212" s="196">
        <v>1</v>
      </c>
      <c r="I212" s="197"/>
      <c r="J212" s="198">
        <f t="shared" si="10"/>
        <v>0</v>
      </c>
      <c r="K212" s="194" t="s">
        <v>141</v>
      </c>
      <c r="L212" s="199"/>
      <c r="M212" s="200" t="s">
        <v>1</v>
      </c>
      <c r="N212" s="201" t="s">
        <v>40</v>
      </c>
      <c r="O212" s="50"/>
      <c r="P212" s="157">
        <f t="shared" si="11"/>
        <v>0</v>
      </c>
      <c r="Q212" s="157">
        <v>0.0061</v>
      </c>
      <c r="R212" s="157">
        <f t="shared" si="12"/>
        <v>0.0061</v>
      </c>
      <c r="S212" s="157">
        <v>0</v>
      </c>
      <c r="T212" s="158">
        <f t="shared" si="13"/>
        <v>0</v>
      </c>
      <c r="AR212" s="17" t="s">
        <v>260</v>
      </c>
      <c r="AT212" s="17" t="s">
        <v>257</v>
      </c>
      <c r="AU212" s="17" t="s">
        <v>78</v>
      </c>
      <c r="AY212" s="17" t="s">
        <v>135</v>
      </c>
      <c r="BE212" s="159">
        <f t="shared" si="14"/>
        <v>0</v>
      </c>
      <c r="BF212" s="159">
        <f t="shared" si="15"/>
        <v>0</v>
      </c>
      <c r="BG212" s="159">
        <f t="shared" si="16"/>
        <v>0</v>
      </c>
      <c r="BH212" s="159">
        <f t="shared" si="17"/>
        <v>0</v>
      </c>
      <c r="BI212" s="159">
        <f t="shared" si="18"/>
        <v>0</v>
      </c>
      <c r="BJ212" s="17" t="s">
        <v>76</v>
      </c>
      <c r="BK212" s="159">
        <f t="shared" si="19"/>
        <v>0</v>
      </c>
      <c r="BL212" s="17" t="s">
        <v>142</v>
      </c>
      <c r="BM212" s="17" t="s">
        <v>452</v>
      </c>
    </row>
    <row r="213" spans="2:65" s="1" customFormat="1" ht="16.5" customHeight="1">
      <c r="B213" s="147"/>
      <c r="C213" s="192" t="s">
        <v>453</v>
      </c>
      <c r="D213" s="192" t="s">
        <v>257</v>
      </c>
      <c r="E213" s="193" t="s">
        <v>454</v>
      </c>
      <c r="F213" s="194" t="s">
        <v>455</v>
      </c>
      <c r="G213" s="195" t="s">
        <v>316</v>
      </c>
      <c r="H213" s="196">
        <v>1</v>
      </c>
      <c r="I213" s="197"/>
      <c r="J213" s="198">
        <f t="shared" si="10"/>
        <v>0</v>
      </c>
      <c r="K213" s="194" t="s">
        <v>141</v>
      </c>
      <c r="L213" s="199"/>
      <c r="M213" s="200" t="s">
        <v>1</v>
      </c>
      <c r="N213" s="201" t="s">
        <v>40</v>
      </c>
      <c r="O213" s="50"/>
      <c r="P213" s="157">
        <f t="shared" si="11"/>
        <v>0</v>
      </c>
      <c r="Q213" s="157">
        <v>0.003</v>
      </c>
      <c r="R213" s="157">
        <f t="shared" si="12"/>
        <v>0.003</v>
      </c>
      <c r="S213" s="157">
        <v>0</v>
      </c>
      <c r="T213" s="158">
        <f t="shared" si="13"/>
        <v>0</v>
      </c>
      <c r="AR213" s="17" t="s">
        <v>260</v>
      </c>
      <c r="AT213" s="17" t="s">
        <v>257</v>
      </c>
      <c r="AU213" s="17" t="s">
        <v>78</v>
      </c>
      <c r="AY213" s="17" t="s">
        <v>135</v>
      </c>
      <c r="BE213" s="159">
        <f t="shared" si="14"/>
        <v>0</v>
      </c>
      <c r="BF213" s="159">
        <f t="shared" si="15"/>
        <v>0</v>
      </c>
      <c r="BG213" s="159">
        <f t="shared" si="16"/>
        <v>0</v>
      </c>
      <c r="BH213" s="159">
        <f t="shared" si="17"/>
        <v>0</v>
      </c>
      <c r="BI213" s="159">
        <f t="shared" si="18"/>
        <v>0</v>
      </c>
      <c r="BJ213" s="17" t="s">
        <v>76</v>
      </c>
      <c r="BK213" s="159">
        <f t="shared" si="19"/>
        <v>0</v>
      </c>
      <c r="BL213" s="17" t="s">
        <v>142</v>
      </c>
      <c r="BM213" s="17" t="s">
        <v>456</v>
      </c>
    </row>
    <row r="214" spans="2:65" s="1" customFormat="1" ht="16.5" customHeight="1">
      <c r="B214" s="147"/>
      <c r="C214" s="192" t="s">
        <v>457</v>
      </c>
      <c r="D214" s="192" t="s">
        <v>257</v>
      </c>
      <c r="E214" s="193" t="s">
        <v>458</v>
      </c>
      <c r="F214" s="194" t="s">
        <v>459</v>
      </c>
      <c r="G214" s="195" t="s">
        <v>316</v>
      </c>
      <c r="H214" s="196">
        <v>1</v>
      </c>
      <c r="I214" s="197"/>
      <c r="J214" s="198">
        <f t="shared" si="10"/>
        <v>0</v>
      </c>
      <c r="K214" s="194" t="s">
        <v>141</v>
      </c>
      <c r="L214" s="199"/>
      <c r="M214" s="200" t="s">
        <v>1</v>
      </c>
      <c r="N214" s="201" t="s">
        <v>40</v>
      </c>
      <c r="O214" s="50"/>
      <c r="P214" s="157">
        <f t="shared" si="11"/>
        <v>0</v>
      </c>
      <c r="Q214" s="157">
        <v>0.00035</v>
      </c>
      <c r="R214" s="157">
        <f t="shared" si="12"/>
        <v>0.00035</v>
      </c>
      <c r="S214" s="157">
        <v>0</v>
      </c>
      <c r="T214" s="158">
        <f t="shared" si="13"/>
        <v>0</v>
      </c>
      <c r="AR214" s="17" t="s">
        <v>260</v>
      </c>
      <c r="AT214" s="17" t="s">
        <v>257</v>
      </c>
      <c r="AU214" s="17" t="s">
        <v>78</v>
      </c>
      <c r="AY214" s="17" t="s">
        <v>135</v>
      </c>
      <c r="BE214" s="159">
        <f t="shared" si="14"/>
        <v>0</v>
      </c>
      <c r="BF214" s="159">
        <f t="shared" si="15"/>
        <v>0</v>
      </c>
      <c r="BG214" s="159">
        <f t="shared" si="16"/>
        <v>0</v>
      </c>
      <c r="BH214" s="159">
        <f t="shared" si="17"/>
        <v>0</v>
      </c>
      <c r="BI214" s="159">
        <f t="shared" si="18"/>
        <v>0</v>
      </c>
      <c r="BJ214" s="17" t="s">
        <v>76</v>
      </c>
      <c r="BK214" s="159">
        <f t="shared" si="19"/>
        <v>0</v>
      </c>
      <c r="BL214" s="17" t="s">
        <v>142</v>
      </c>
      <c r="BM214" s="17" t="s">
        <v>460</v>
      </c>
    </row>
    <row r="215" spans="2:65" s="1" customFormat="1" ht="16.5" customHeight="1">
      <c r="B215" s="147"/>
      <c r="C215" s="192" t="s">
        <v>461</v>
      </c>
      <c r="D215" s="192" t="s">
        <v>257</v>
      </c>
      <c r="E215" s="193" t="s">
        <v>462</v>
      </c>
      <c r="F215" s="194" t="s">
        <v>463</v>
      </c>
      <c r="G215" s="195" t="s">
        <v>316</v>
      </c>
      <c r="H215" s="196">
        <v>1</v>
      </c>
      <c r="I215" s="197"/>
      <c r="J215" s="198">
        <f t="shared" si="10"/>
        <v>0</v>
      </c>
      <c r="K215" s="194" t="s">
        <v>141</v>
      </c>
      <c r="L215" s="199"/>
      <c r="M215" s="200" t="s">
        <v>1</v>
      </c>
      <c r="N215" s="201" t="s">
        <v>40</v>
      </c>
      <c r="O215" s="50"/>
      <c r="P215" s="157">
        <f t="shared" si="11"/>
        <v>0</v>
      </c>
      <c r="Q215" s="157">
        <v>0.0001</v>
      </c>
      <c r="R215" s="157">
        <f t="shared" si="12"/>
        <v>0.0001</v>
      </c>
      <c r="S215" s="157">
        <v>0</v>
      </c>
      <c r="T215" s="158">
        <f t="shared" si="13"/>
        <v>0</v>
      </c>
      <c r="AR215" s="17" t="s">
        <v>260</v>
      </c>
      <c r="AT215" s="17" t="s">
        <v>257</v>
      </c>
      <c r="AU215" s="17" t="s">
        <v>78</v>
      </c>
      <c r="AY215" s="17" t="s">
        <v>135</v>
      </c>
      <c r="BE215" s="159">
        <f t="shared" si="14"/>
        <v>0</v>
      </c>
      <c r="BF215" s="159">
        <f t="shared" si="15"/>
        <v>0</v>
      </c>
      <c r="BG215" s="159">
        <f t="shared" si="16"/>
        <v>0</v>
      </c>
      <c r="BH215" s="159">
        <f t="shared" si="17"/>
        <v>0</v>
      </c>
      <c r="BI215" s="159">
        <f t="shared" si="18"/>
        <v>0</v>
      </c>
      <c r="BJ215" s="17" t="s">
        <v>76</v>
      </c>
      <c r="BK215" s="159">
        <f t="shared" si="19"/>
        <v>0</v>
      </c>
      <c r="BL215" s="17" t="s">
        <v>142</v>
      </c>
      <c r="BM215" s="17" t="s">
        <v>464</v>
      </c>
    </row>
    <row r="216" spans="2:65" s="1" customFormat="1" ht="16.5" customHeight="1">
      <c r="B216" s="147"/>
      <c r="C216" s="148" t="s">
        <v>465</v>
      </c>
      <c r="D216" s="148" t="s">
        <v>137</v>
      </c>
      <c r="E216" s="149" t="s">
        <v>466</v>
      </c>
      <c r="F216" s="150" t="s">
        <v>467</v>
      </c>
      <c r="G216" s="151" t="s">
        <v>155</v>
      </c>
      <c r="H216" s="152">
        <v>313</v>
      </c>
      <c r="I216" s="153"/>
      <c r="J216" s="154">
        <f t="shared" si="10"/>
        <v>0</v>
      </c>
      <c r="K216" s="150" t="s">
        <v>141</v>
      </c>
      <c r="L216" s="31"/>
      <c r="M216" s="155" t="s">
        <v>1</v>
      </c>
      <c r="N216" s="156" t="s">
        <v>40</v>
      </c>
      <c r="O216" s="50"/>
      <c r="P216" s="157">
        <f t="shared" si="11"/>
        <v>0</v>
      </c>
      <c r="Q216" s="157">
        <v>0.00019</v>
      </c>
      <c r="R216" s="157">
        <f t="shared" si="12"/>
        <v>0.05947</v>
      </c>
      <c r="S216" s="157">
        <v>0</v>
      </c>
      <c r="T216" s="158">
        <f t="shared" si="13"/>
        <v>0</v>
      </c>
      <c r="AR216" s="17" t="s">
        <v>142</v>
      </c>
      <c r="AT216" s="17" t="s">
        <v>137</v>
      </c>
      <c r="AU216" s="17" t="s">
        <v>78</v>
      </c>
      <c r="AY216" s="17" t="s">
        <v>135</v>
      </c>
      <c r="BE216" s="159">
        <f t="shared" si="14"/>
        <v>0</v>
      </c>
      <c r="BF216" s="159">
        <f t="shared" si="15"/>
        <v>0</v>
      </c>
      <c r="BG216" s="159">
        <f t="shared" si="16"/>
        <v>0</v>
      </c>
      <c r="BH216" s="159">
        <f t="shared" si="17"/>
        <v>0</v>
      </c>
      <c r="BI216" s="159">
        <f t="shared" si="18"/>
        <v>0</v>
      </c>
      <c r="BJ216" s="17" t="s">
        <v>76</v>
      </c>
      <c r="BK216" s="159">
        <f t="shared" si="19"/>
        <v>0</v>
      </c>
      <c r="BL216" s="17" t="s">
        <v>142</v>
      </c>
      <c r="BM216" s="17" t="s">
        <v>468</v>
      </c>
    </row>
    <row r="217" spans="2:65" s="1" customFormat="1" ht="16.5" customHeight="1">
      <c r="B217" s="147"/>
      <c r="C217" s="148" t="s">
        <v>469</v>
      </c>
      <c r="D217" s="148" t="s">
        <v>137</v>
      </c>
      <c r="E217" s="149" t="s">
        <v>470</v>
      </c>
      <c r="F217" s="150" t="s">
        <v>471</v>
      </c>
      <c r="G217" s="151" t="s">
        <v>155</v>
      </c>
      <c r="H217" s="152">
        <v>313</v>
      </c>
      <c r="I217" s="153"/>
      <c r="J217" s="154">
        <f t="shared" si="10"/>
        <v>0</v>
      </c>
      <c r="K217" s="150" t="s">
        <v>141</v>
      </c>
      <c r="L217" s="31"/>
      <c r="M217" s="155" t="s">
        <v>1</v>
      </c>
      <c r="N217" s="156" t="s">
        <v>40</v>
      </c>
      <c r="O217" s="50"/>
      <c r="P217" s="157">
        <f t="shared" si="11"/>
        <v>0</v>
      </c>
      <c r="Q217" s="157">
        <v>7E-05</v>
      </c>
      <c r="R217" s="157">
        <f t="shared" si="12"/>
        <v>0.02191</v>
      </c>
      <c r="S217" s="157">
        <v>0</v>
      </c>
      <c r="T217" s="158">
        <f t="shared" si="13"/>
        <v>0</v>
      </c>
      <c r="AR217" s="17" t="s">
        <v>142</v>
      </c>
      <c r="AT217" s="17" t="s">
        <v>137</v>
      </c>
      <c r="AU217" s="17" t="s">
        <v>78</v>
      </c>
      <c r="AY217" s="17" t="s">
        <v>135</v>
      </c>
      <c r="BE217" s="159">
        <f t="shared" si="14"/>
        <v>0</v>
      </c>
      <c r="BF217" s="159">
        <f t="shared" si="15"/>
        <v>0</v>
      </c>
      <c r="BG217" s="159">
        <f t="shared" si="16"/>
        <v>0</v>
      </c>
      <c r="BH217" s="159">
        <f t="shared" si="17"/>
        <v>0</v>
      </c>
      <c r="BI217" s="159">
        <f t="shared" si="18"/>
        <v>0</v>
      </c>
      <c r="BJ217" s="17" t="s">
        <v>76</v>
      </c>
      <c r="BK217" s="159">
        <f t="shared" si="19"/>
        <v>0</v>
      </c>
      <c r="BL217" s="17" t="s">
        <v>142</v>
      </c>
      <c r="BM217" s="17" t="s">
        <v>472</v>
      </c>
    </row>
    <row r="218" spans="2:63" s="11" customFormat="1" ht="22.9" customHeight="1">
      <c r="B218" s="134"/>
      <c r="D218" s="135" t="s">
        <v>68</v>
      </c>
      <c r="E218" s="145" t="s">
        <v>165</v>
      </c>
      <c r="F218" s="145" t="s">
        <v>473</v>
      </c>
      <c r="I218" s="137"/>
      <c r="J218" s="146">
        <f>BK218</f>
        <v>0</v>
      </c>
      <c r="L218" s="134"/>
      <c r="M218" s="139"/>
      <c r="N218" s="140"/>
      <c r="O218" s="140"/>
      <c r="P218" s="141">
        <f>SUM(P219:P220)</f>
        <v>0</v>
      </c>
      <c r="Q218" s="140"/>
      <c r="R218" s="141">
        <f>SUM(R219:R220)</f>
        <v>0</v>
      </c>
      <c r="S218" s="140"/>
      <c r="T218" s="142">
        <f>SUM(T219:T220)</f>
        <v>0</v>
      </c>
      <c r="AR218" s="135" t="s">
        <v>76</v>
      </c>
      <c r="AT218" s="143" t="s">
        <v>68</v>
      </c>
      <c r="AU218" s="143" t="s">
        <v>76</v>
      </c>
      <c r="AY218" s="135" t="s">
        <v>135</v>
      </c>
      <c r="BK218" s="144">
        <f>SUM(BK219:BK220)</f>
        <v>0</v>
      </c>
    </row>
    <row r="219" spans="2:65" s="1" customFormat="1" ht="16.5" customHeight="1">
      <c r="B219" s="147"/>
      <c r="C219" s="148" t="s">
        <v>474</v>
      </c>
      <c r="D219" s="148" t="s">
        <v>137</v>
      </c>
      <c r="E219" s="149" t="s">
        <v>475</v>
      </c>
      <c r="F219" s="150" t="s">
        <v>476</v>
      </c>
      <c r="G219" s="151" t="s">
        <v>155</v>
      </c>
      <c r="H219" s="152">
        <v>639.14</v>
      </c>
      <c r="I219" s="153"/>
      <c r="J219" s="154">
        <f>ROUND(I219*H219,2)</f>
        <v>0</v>
      </c>
      <c r="K219" s="150" t="s">
        <v>141</v>
      </c>
      <c r="L219" s="31"/>
      <c r="M219" s="155" t="s">
        <v>1</v>
      </c>
      <c r="N219" s="156" t="s">
        <v>40</v>
      </c>
      <c r="O219" s="50"/>
      <c r="P219" s="157">
        <f>O219*H219</f>
        <v>0</v>
      </c>
      <c r="Q219" s="157">
        <v>0</v>
      </c>
      <c r="R219" s="157">
        <f>Q219*H219</f>
        <v>0</v>
      </c>
      <c r="S219" s="157">
        <v>0</v>
      </c>
      <c r="T219" s="158">
        <f>S219*H219</f>
        <v>0</v>
      </c>
      <c r="AR219" s="17" t="s">
        <v>142</v>
      </c>
      <c r="AT219" s="17" t="s">
        <v>137</v>
      </c>
      <c r="AU219" s="17" t="s">
        <v>78</v>
      </c>
      <c r="AY219" s="17" t="s">
        <v>135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17" t="s">
        <v>76</v>
      </c>
      <c r="BK219" s="159">
        <f>ROUND(I219*H219,2)</f>
        <v>0</v>
      </c>
      <c r="BL219" s="17" t="s">
        <v>142</v>
      </c>
      <c r="BM219" s="17" t="s">
        <v>477</v>
      </c>
    </row>
    <row r="220" spans="2:51" s="12" customFormat="1" ht="11.25">
      <c r="B220" s="160"/>
      <c r="D220" s="161" t="s">
        <v>144</v>
      </c>
      <c r="E220" s="162" t="s">
        <v>1</v>
      </c>
      <c r="F220" s="163" t="s">
        <v>478</v>
      </c>
      <c r="H220" s="164">
        <v>639.14</v>
      </c>
      <c r="I220" s="165"/>
      <c r="L220" s="160"/>
      <c r="M220" s="166"/>
      <c r="N220" s="167"/>
      <c r="O220" s="167"/>
      <c r="P220" s="167"/>
      <c r="Q220" s="167"/>
      <c r="R220" s="167"/>
      <c r="S220" s="167"/>
      <c r="T220" s="168"/>
      <c r="AT220" s="162" t="s">
        <v>144</v>
      </c>
      <c r="AU220" s="162" t="s">
        <v>78</v>
      </c>
      <c r="AV220" s="12" t="s">
        <v>78</v>
      </c>
      <c r="AW220" s="12" t="s">
        <v>31</v>
      </c>
      <c r="AX220" s="12" t="s">
        <v>76</v>
      </c>
      <c r="AY220" s="162" t="s">
        <v>135</v>
      </c>
    </row>
    <row r="221" spans="2:63" s="11" customFormat="1" ht="22.9" customHeight="1">
      <c r="B221" s="134"/>
      <c r="D221" s="135" t="s">
        <v>68</v>
      </c>
      <c r="E221" s="145" t="s">
        <v>479</v>
      </c>
      <c r="F221" s="145" t="s">
        <v>480</v>
      </c>
      <c r="I221" s="137"/>
      <c r="J221" s="146">
        <f>BK221</f>
        <v>0</v>
      </c>
      <c r="L221" s="134"/>
      <c r="M221" s="139"/>
      <c r="N221" s="140"/>
      <c r="O221" s="140"/>
      <c r="P221" s="141">
        <f>SUM(P222:P228)</f>
        <v>0</v>
      </c>
      <c r="Q221" s="140"/>
      <c r="R221" s="141">
        <f>SUM(R222:R228)</f>
        <v>0</v>
      </c>
      <c r="S221" s="140"/>
      <c r="T221" s="142">
        <f>SUM(T222:T228)</f>
        <v>0</v>
      </c>
      <c r="AR221" s="135" t="s">
        <v>76</v>
      </c>
      <c r="AT221" s="143" t="s">
        <v>68</v>
      </c>
      <c r="AU221" s="143" t="s">
        <v>76</v>
      </c>
      <c r="AY221" s="135" t="s">
        <v>135</v>
      </c>
      <c r="BK221" s="144">
        <f>SUM(BK222:BK228)</f>
        <v>0</v>
      </c>
    </row>
    <row r="222" spans="2:65" s="1" customFormat="1" ht="16.5" customHeight="1">
      <c r="B222" s="147"/>
      <c r="C222" s="148" t="s">
        <v>481</v>
      </c>
      <c r="D222" s="148" t="s">
        <v>137</v>
      </c>
      <c r="E222" s="149" t="s">
        <v>482</v>
      </c>
      <c r="F222" s="150" t="s">
        <v>483</v>
      </c>
      <c r="G222" s="151" t="s">
        <v>246</v>
      </c>
      <c r="H222" s="152">
        <v>154.928</v>
      </c>
      <c r="I222" s="153"/>
      <c r="J222" s="154">
        <f>ROUND(I222*H222,2)</f>
        <v>0</v>
      </c>
      <c r="K222" s="150" t="s">
        <v>141</v>
      </c>
      <c r="L222" s="31"/>
      <c r="M222" s="155" t="s">
        <v>1</v>
      </c>
      <c r="N222" s="156" t="s">
        <v>40</v>
      </c>
      <c r="O222" s="50"/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AR222" s="17" t="s">
        <v>142</v>
      </c>
      <c r="AT222" s="17" t="s">
        <v>137</v>
      </c>
      <c r="AU222" s="17" t="s">
        <v>78</v>
      </c>
      <c r="AY222" s="17" t="s">
        <v>135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17" t="s">
        <v>76</v>
      </c>
      <c r="BK222" s="159">
        <f>ROUND(I222*H222,2)</f>
        <v>0</v>
      </c>
      <c r="BL222" s="17" t="s">
        <v>142</v>
      </c>
      <c r="BM222" s="17" t="s">
        <v>484</v>
      </c>
    </row>
    <row r="223" spans="2:65" s="1" customFormat="1" ht="16.5" customHeight="1">
      <c r="B223" s="147"/>
      <c r="C223" s="148" t="s">
        <v>485</v>
      </c>
      <c r="D223" s="148" t="s">
        <v>137</v>
      </c>
      <c r="E223" s="149" t="s">
        <v>486</v>
      </c>
      <c r="F223" s="150" t="s">
        <v>487</v>
      </c>
      <c r="G223" s="151" t="s">
        <v>246</v>
      </c>
      <c r="H223" s="152">
        <v>2943.632</v>
      </c>
      <c r="I223" s="153"/>
      <c r="J223" s="154">
        <f>ROUND(I223*H223,2)</f>
        <v>0</v>
      </c>
      <c r="K223" s="150" t="s">
        <v>141</v>
      </c>
      <c r="L223" s="31"/>
      <c r="M223" s="155" t="s">
        <v>1</v>
      </c>
      <c r="N223" s="156" t="s">
        <v>40</v>
      </c>
      <c r="O223" s="50"/>
      <c r="P223" s="157">
        <f>O223*H223</f>
        <v>0</v>
      </c>
      <c r="Q223" s="157">
        <v>0</v>
      </c>
      <c r="R223" s="157">
        <f>Q223*H223</f>
        <v>0</v>
      </c>
      <c r="S223" s="157">
        <v>0</v>
      </c>
      <c r="T223" s="158">
        <f>S223*H223</f>
        <v>0</v>
      </c>
      <c r="AR223" s="17" t="s">
        <v>142</v>
      </c>
      <c r="AT223" s="17" t="s">
        <v>137</v>
      </c>
      <c r="AU223" s="17" t="s">
        <v>78</v>
      </c>
      <c r="AY223" s="17" t="s">
        <v>135</v>
      </c>
      <c r="BE223" s="159">
        <f>IF(N223="základní",J223,0)</f>
        <v>0</v>
      </c>
      <c r="BF223" s="159">
        <f>IF(N223="snížená",J223,0)</f>
        <v>0</v>
      </c>
      <c r="BG223" s="159">
        <f>IF(N223="zákl. přenesená",J223,0)</f>
        <v>0</v>
      </c>
      <c r="BH223" s="159">
        <f>IF(N223="sníž. přenesená",J223,0)</f>
        <v>0</v>
      </c>
      <c r="BI223" s="159">
        <f>IF(N223="nulová",J223,0)</f>
        <v>0</v>
      </c>
      <c r="BJ223" s="17" t="s">
        <v>76</v>
      </c>
      <c r="BK223" s="159">
        <f>ROUND(I223*H223,2)</f>
        <v>0</v>
      </c>
      <c r="BL223" s="17" t="s">
        <v>142</v>
      </c>
      <c r="BM223" s="17" t="s">
        <v>488</v>
      </c>
    </row>
    <row r="224" spans="2:51" s="12" customFormat="1" ht="11.25">
      <c r="B224" s="160"/>
      <c r="D224" s="161" t="s">
        <v>144</v>
      </c>
      <c r="F224" s="163" t="s">
        <v>489</v>
      </c>
      <c r="H224" s="164">
        <v>2943.632</v>
      </c>
      <c r="I224" s="165"/>
      <c r="L224" s="160"/>
      <c r="M224" s="166"/>
      <c r="N224" s="167"/>
      <c r="O224" s="167"/>
      <c r="P224" s="167"/>
      <c r="Q224" s="167"/>
      <c r="R224" s="167"/>
      <c r="S224" s="167"/>
      <c r="T224" s="168"/>
      <c r="AT224" s="162" t="s">
        <v>144</v>
      </c>
      <c r="AU224" s="162" t="s">
        <v>78</v>
      </c>
      <c r="AV224" s="12" t="s">
        <v>78</v>
      </c>
      <c r="AW224" s="12" t="s">
        <v>3</v>
      </c>
      <c r="AX224" s="12" t="s">
        <v>76</v>
      </c>
      <c r="AY224" s="162" t="s">
        <v>135</v>
      </c>
    </row>
    <row r="225" spans="2:65" s="1" customFormat="1" ht="16.5" customHeight="1">
      <c r="B225" s="147"/>
      <c r="C225" s="148" t="s">
        <v>490</v>
      </c>
      <c r="D225" s="148" t="s">
        <v>137</v>
      </c>
      <c r="E225" s="149" t="s">
        <v>491</v>
      </c>
      <c r="F225" s="150" t="s">
        <v>492</v>
      </c>
      <c r="G225" s="151" t="s">
        <v>246</v>
      </c>
      <c r="H225" s="152">
        <v>154.928</v>
      </c>
      <c r="I225" s="153"/>
      <c r="J225" s="154">
        <f>ROUND(I225*H225,2)</f>
        <v>0</v>
      </c>
      <c r="K225" s="150" t="s">
        <v>141</v>
      </c>
      <c r="L225" s="31"/>
      <c r="M225" s="155" t="s">
        <v>1</v>
      </c>
      <c r="N225" s="156" t="s">
        <v>40</v>
      </c>
      <c r="O225" s="50"/>
      <c r="P225" s="157">
        <f>O225*H225</f>
        <v>0</v>
      </c>
      <c r="Q225" s="157">
        <v>0</v>
      </c>
      <c r="R225" s="157">
        <f>Q225*H225</f>
        <v>0</v>
      </c>
      <c r="S225" s="157">
        <v>0</v>
      </c>
      <c r="T225" s="158">
        <f>S225*H225</f>
        <v>0</v>
      </c>
      <c r="AR225" s="17" t="s">
        <v>142</v>
      </c>
      <c r="AT225" s="17" t="s">
        <v>137</v>
      </c>
      <c r="AU225" s="17" t="s">
        <v>78</v>
      </c>
      <c r="AY225" s="17" t="s">
        <v>135</v>
      </c>
      <c r="BE225" s="159">
        <f>IF(N225="základní",J225,0)</f>
        <v>0</v>
      </c>
      <c r="BF225" s="159">
        <f>IF(N225="snížená",J225,0)</f>
        <v>0</v>
      </c>
      <c r="BG225" s="159">
        <f>IF(N225="zákl. přenesená",J225,0)</f>
        <v>0</v>
      </c>
      <c r="BH225" s="159">
        <f>IF(N225="sníž. přenesená",J225,0)</f>
        <v>0</v>
      </c>
      <c r="BI225" s="159">
        <f>IF(N225="nulová",J225,0)</f>
        <v>0</v>
      </c>
      <c r="BJ225" s="17" t="s">
        <v>76</v>
      </c>
      <c r="BK225" s="159">
        <f>ROUND(I225*H225,2)</f>
        <v>0</v>
      </c>
      <c r="BL225" s="17" t="s">
        <v>142</v>
      </c>
      <c r="BM225" s="17" t="s">
        <v>493</v>
      </c>
    </row>
    <row r="226" spans="2:65" s="1" customFormat="1" ht="16.5" customHeight="1">
      <c r="B226" s="147"/>
      <c r="C226" s="148" t="s">
        <v>494</v>
      </c>
      <c r="D226" s="148" t="s">
        <v>137</v>
      </c>
      <c r="E226" s="149" t="s">
        <v>495</v>
      </c>
      <c r="F226" s="150" t="s">
        <v>496</v>
      </c>
      <c r="G226" s="151" t="s">
        <v>246</v>
      </c>
      <c r="H226" s="152">
        <v>80.787</v>
      </c>
      <c r="I226" s="153"/>
      <c r="J226" s="154">
        <f>ROUND(I226*H226,2)</f>
        <v>0</v>
      </c>
      <c r="K226" s="150" t="s">
        <v>141</v>
      </c>
      <c r="L226" s="31"/>
      <c r="M226" s="155" t="s">
        <v>1</v>
      </c>
      <c r="N226" s="156" t="s">
        <v>40</v>
      </c>
      <c r="O226" s="50"/>
      <c r="P226" s="157">
        <f>O226*H226</f>
        <v>0</v>
      </c>
      <c r="Q226" s="157">
        <v>0</v>
      </c>
      <c r="R226" s="157">
        <f>Q226*H226</f>
        <v>0</v>
      </c>
      <c r="S226" s="157">
        <v>0</v>
      </c>
      <c r="T226" s="158">
        <f>S226*H226</f>
        <v>0</v>
      </c>
      <c r="AR226" s="17" t="s">
        <v>142</v>
      </c>
      <c r="AT226" s="17" t="s">
        <v>137</v>
      </c>
      <c r="AU226" s="17" t="s">
        <v>78</v>
      </c>
      <c r="AY226" s="17" t="s">
        <v>135</v>
      </c>
      <c r="BE226" s="159">
        <f>IF(N226="základní",J226,0)</f>
        <v>0</v>
      </c>
      <c r="BF226" s="159">
        <f>IF(N226="snížená",J226,0)</f>
        <v>0</v>
      </c>
      <c r="BG226" s="159">
        <f>IF(N226="zákl. přenesená",J226,0)</f>
        <v>0</v>
      </c>
      <c r="BH226" s="159">
        <f>IF(N226="sníž. přenesená",J226,0)</f>
        <v>0</v>
      </c>
      <c r="BI226" s="159">
        <f>IF(N226="nulová",J226,0)</f>
        <v>0</v>
      </c>
      <c r="BJ226" s="17" t="s">
        <v>76</v>
      </c>
      <c r="BK226" s="159">
        <f>ROUND(I226*H226,2)</f>
        <v>0</v>
      </c>
      <c r="BL226" s="17" t="s">
        <v>142</v>
      </c>
      <c r="BM226" s="17" t="s">
        <v>497</v>
      </c>
    </row>
    <row r="227" spans="2:65" s="1" customFormat="1" ht="16.5" customHeight="1">
      <c r="B227" s="147"/>
      <c r="C227" s="148" t="s">
        <v>498</v>
      </c>
      <c r="D227" s="148" t="s">
        <v>137</v>
      </c>
      <c r="E227" s="149" t="s">
        <v>499</v>
      </c>
      <c r="F227" s="150" t="s">
        <v>500</v>
      </c>
      <c r="G227" s="151" t="s">
        <v>246</v>
      </c>
      <c r="H227" s="152">
        <v>74.141</v>
      </c>
      <c r="I227" s="153"/>
      <c r="J227" s="154">
        <f>ROUND(I227*H227,2)</f>
        <v>0</v>
      </c>
      <c r="K227" s="150" t="s">
        <v>141</v>
      </c>
      <c r="L227" s="31"/>
      <c r="M227" s="155" t="s">
        <v>1</v>
      </c>
      <c r="N227" s="156" t="s">
        <v>40</v>
      </c>
      <c r="O227" s="50"/>
      <c r="P227" s="157">
        <f>O227*H227</f>
        <v>0</v>
      </c>
      <c r="Q227" s="157">
        <v>0</v>
      </c>
      <c r="R227" s="157">
        <f>Q227*H227</f>
        <v>0</v>
      </c>
      <c r="S227" s="157">
        <v>0</v>
      </c>
      <c r="T227" s="158">
        <f>S227*H227</f>
        <v>0</v>
      </c>
      <c r="AR227" s="17" t="s">
        <v>142</v>
      </c>
      <c r="AT227" s="17" t="s">
        <v>137</v>
      </c>
      <c r="AU227" s="17" t="s">
        <v>78</v>
      </c>
      <c r="AY227" s="17" t="s">
        <v>135</v>
      </c>
      <c r="BE227" s="159">
        <f>IF(N227="základní",J227,0)</f>
        <v>0</v>
      </c>
      <c r="BF227" s="159">
        <f>IF(N227="snížená",J227,0)</f>
        <v>0</v>
      </c>
      <c r="BG227" s="159">
        <f>IF(N227="zákl. přenesená",J227,0)</f>
        <v>0</v>
      </c>
      <c r="BH227" s="159">
        <f>IF(N227="sníž. přenesená",J227,0)</f>
        <v>0</v>
      </c>
      <c r="BI227" s="159">
        <f>IF(N227="nulová",J227,0)</f>
        <v>0</v>
      </c>
      <c r="BJ227" s="17" t="s">
        <v>76</v>
      </c>
      <c r="BK227" s="159">
        <f>ROUND(I227*H227,2)</f>
        <v>0</v>
      </c>
      <c r="BL227" s="17" t="s">
        <v>142</v>
      </c>
      <c r="BM227" s="17" t="s">
        <v>501</v>
      </c>
    </row>
    <row r="228" spans="2:51" s="12" customFormat="1" ht="11.25">
      <c r="B228" s="160"/>
      <c r="D228" s="161" t="s">
        <v>144</v>
      </c>
      <c r="E228" s="162" t="s">
        <v>1</v>
      </c>
      <c r="F228" s="163" t="s">
        <v>502</v>
      </c>
      <c r="H228" s="164">
        <v>74.141</v>
      </c>
      <c r="I228" s="165"/>
      <c r="L228" s="160"/>
      <c r="M228" s="166"/>
      <c r="N228" s="167"/>
      <c r="O228" s="167"/>
      <c r="P228" s="167"/>
      <c r="Q228" s="167"/>
      <c r="R228" s="167"/>
      <c r="S228" s="167"/>
      <c r="T228" s="168"/>
      <c r="AT228" s="162" t="s">
        <v>144</v>
      </c>
      <c r="AU228" s="162" t="s">
        <v>78</v>
      </c>
      <c r="AV228" s="12" t="s">
        <v>78</v>
      </c>
      <c r="AW228" s="12" t="s">
        <v>31</v>
      </c>
      <c r="AX228" s="12" t="s">
        <v>76</v>
      </c>
      <c r="AY228" s="162" t="s">
        <v>135</v>
      </c>
    </row>
    <row r="229" spans="2:63" s="11" customFormat="1" ht="22.9" customHeight="1">
      <c r="B229" s="134"/>
      <c r="D229" s="135" t="s">
        <v>68</v>
      </c>
      <c r="E229" s="145" t="s">
        <v>503</v>
      </c>
      <c r="F229" s="145" t="s">
        <v>504</v>
      </c>
      <c r="I229" s="137"/>
      <c r="J229" s="146">
        <f>BK229</f>
        <v>0</v>
      </c>
      <c r="L229" s="134"/>
      <c r="M229" s="139"/>
      <c r="N229" s="140"/>
      <c r="O229" s="140"/>
      <c r="P229" s="141">
        <f>P230</f>
        <v>0</v>
      </c>
      <c r="Q229" s="140"/>
      <c r="R229" s="141">
        <f>R230</f>
        <v>0</v>
      </c>
      <c r="S229" s="140"/>
      <c r="T229" s="142">
        <f>T230</f>
        <v>0</v>
      </c>
      <c r="AR229" s="135" t="s">
        <v>76</v>
      </c>
      <c r="AT229" s="143" t="s">
        <v>68</v>
      </c>
      <c r="AU229" s="143" t="s">
        <v>76</v>
      </c>
      <c r="AY229" s="135" t="s">
        <v>135</v>
      </c>
      <c r="BK229" s="144">
        <f>BK230</f>
        <v>0</v>
      </c>
    </row>
    <row r="230" spans="2:65" s="1" customFormat="1" ht="16.5" customHeight="1">
      <c r="B230" s="147"/>
      <c r="C230" s="148" t="s">
        <v>505</v>
      </c>
      <c r="D230" s="148" t="s">
        <v>137</v>
      </c>
      <c r="E230" s="149" t="s">
        <v>506</v>
      </c>
      <c r="F230" s="150" t="s">
        <v>507</v>
      </c>
      <c r="G230" s="151" t="s">
        <v>246</v>
      </c>
      <c r="H230" s="152">
        <v>682.962</v>
      </c>
      <c r="I230" s="153"/>
      <c r="J230" s="154">
        <f>ROUND(I230*H230,2)</f>
        <v>0</v>
      </c>
      <c r="K230" s="150" t="s">
        <v>141</v>
      </c>
      <c r="L230" s="31"/>
      <c r="M230" s="155" t="s">
        <v>1</v>
      </c>
      <c r="N230" s="156" t="s">
        <v>40</v>
      </c>
      <c r="O230" s="50"/>
      <c r="P230" s="157">
        <f>O230*H230</f>
        <v>0</v>
      </c>
      <c r="Q230" s="157">
        <v>0</v>
      </c>
      <c r="R230" s="157">
        <f>Q230*H230</f>
        <v>0</v>
      </c>
      <c r="S230" s="157">
        <v>0</v>
      </c>
      <c r="T230" s="158">
        <f>S230*H230</f>
        <v>0</v>
      </c>
      <c r="AR230" s="17" t="s">
        <v>142</v>
      </c>
      <c r="AT230" s="17" t="s">
        <v>137</v>
      </c>
      <c r="AU230" s="17" t="s">
        <v>78</v>
      </c>
      <c r="AY230" s="17" t="s">
        <v>135</v>
      </c>
      <c r="BE230" s="159">
        <f>IF(N230="základní",J230,0)</f>
        <v>0</v>
      </c>
      <c r="BF230" s="159">
        <f>IF(N230="snížená",J230,0)</f>
        <v>0</v>
      </c>
      <c r="BG230" s="159">
        <f>IF(N230="zákl. přenesená",J230,0)</f>
        <v>0</v>
      </c>
      <c r="BH230" s="159">
        <f>IF(N230="sníž. přenesená",J230,0)</f>
        <v>0</v>
      </c>
      <c r="BI230" s="159">
        <f>IF(N230="nulová",J230,0)</f>
        <v>0</v>
      </c>
      <c r="BJ230" s="17" t="s">
        <v>76</v>
      </c>
      <c r="BK230" s="159">
        <f>ROUND(I230*H230,2)</f>
        <v>0</v>
      </c>
      <c r="BL230" s="17" t="s">
        <v>142</v>
      </c>
      <c r="BM230" s="17" t="s">
        <v>508</v>
      </c>
    </row>
    <row r="231" spans="2:63" s="11" customFormat="1" ht="25.9" customHeight="1">
      <c r="B231" s="134"/>
      <c r="D231" s="135" t="s">
        <v>68</v>
      </c>
      <c r="E231" s="136" t="s">
        <v>509</v>
      </c>
      <c r="F231" s="136" t="s">
        <v>88</v>
      </c>
      <c r="I231" s="137"/>
      <c r="J231" s="138">
        <f>BK231</f>
        <v>0</v>
      </c>
      <c r="L231" s="134"/>
      <c r="M231" s="139"/>
      <c r="N231" s="140"/>
      <c r="O231" s="140"/>
      <c r="P231" s="141">
        <f>P232</f>
        <v>0</v>
      </c>
      <c r="Q231" s="140"/>
      <c r="R231" s="141">
        <f>R232</f>
        <v>0</v>
      </c>
      <c r="S231" s="140"/>
      <c r="T231" s="142">
        <f>T232</f>
        <v>0</v>
      </c>
      <c r="AR231" s="135" t="s">
        <v>290</v>
      </c>
      <c r="AT231" s="143" t="s">
        <v>68</v>
      </c>
      <c r="AU231" s="143" t="s">
        <v>69</v>
      </c>
      <c r="AY231" s="135" t="s">
        <v>135</v>
      </c>
      <c r="BK231" s="144">
        <f>BK232</f>
        <v>0</v>
      </c>
    </row>
    <row r="232" spans="2:63" s="11" customFormat="1" ht="22.9" customHeight="1">
      <c r="B232" s="134"/>
      <c r="D232" s="135" t="s">
        <v>68</v>
      </c>
      <c r="E232" s="145" t="s">
        <v>510</v>
      </c>
      <c r="F232" s="145" t="s">
        <v>511</v>
      </c>
      <c r="I232" s="137"/>
      <c r="J232" s="146">
        <f>BK232</f>
        <v>0</v>
      </c>
      <c r="L232" s="134"/>
      <c r="M232" s="139"/>
      <c r="N232" s="140"/>
      <c r="O232" s="140"/>
      <c r="P232" s="141">
        <f>SUM(P233:P234)</f>
        <v>0</v>
      </c>
      <c r="Q232" s="140"/>
      <c r="R232" s="141">
        <f>SUM(R233:R234)</f>
        <v>0</v>
      </c>
      <c r="S232" s="140"/>
      <c r="T232" s="142">
        <f>SUM(T233:T234)</f>
        <v>0</v>
      </c>
      <c r="AR232" s="135" t="s">
        <v>290</v>
      </c>
      <c r="AT232" s="143" t="s">
        <v>68</v>
      </c>
      <c r="AU232" s="143" t="s">
        <v>76</v>
      </c>
      <c r="AY232" s="135" t="s">
        <v>135</v>
      </c>
      <c r="BK232" s="144">
        <f>SUM(BK233:BK234)</f>
        <v>0</v>
      </c>
    </row>
    <row r="233" spans="2:65" s="1" customFormat="1" ht="16.5" customHeight="1">
      <c r="B233" s="147"/>
      <c r="C233" s="148" t="s">
        <v>512</v>
      </c>
      <c r="D233" s="148" t="s">
        <v>137</v>
      </c>
      <c r="E233" s="149" t="s">
        <v>513</v>
      </c>
      <c r="F233" s="150" t="s">
        <v>514</v>
      </c>
      <c r="G233" s="151" t="s">
        <v>515</v>
      </c>
      <c r="H233" s="152">
        <v>1</v>
      </c>
      <c r="I233" s="153"/>
      <c r="J233" s="154">
        <f>ROUND(I233*H233,2)</f>
        <v>0</v>
      </c>
      <c r="K233" s="150" t="s">
        <v>141</v>
      </c>
      <c r="L233" s="31"/>
      <c r="M233" s="155" t="s">
        <v>1</v>
      </c>
      <c r="N233" s="156" t="s">
        <v>40</v>
      </c>
      <c r="O233" s="50"/>
      <c r="P233" s="157">
        <f>O233*H233</f>
        <v>0</v>
      </c>
      <c r="Q233" s="157">
        <v>0</v>
      </c>
      <c r="R233" s="157">
        <f>Q233*H233</f>
        <v>0</v>
      </c>
      <c r="S233" s="157">
        <v>0</v>
      </c>
      <c r="T233" s="158">
        <f>S233*H233</f>
        <v>0</v>
      </c>
      <c r="AR233" s="17" t="s">
        <v>516</v>
      </c>
      <c r="AT233" s="17" t="s">
        <v>137</v>
      </c>
      <c r="AU233" s="17" t="s">
        <v>78</v>
      </c>
      <c r="AY233" s="17" t="s">
        <v>135</v>
      </c>
      <c r="BE233" s="159">
        <f>IF(N233="základní",J233,0)</f>
        <v>0</v>
      </c>
      <c r="BF233" s="159">
        <f>IF(N233="snížená",J233,0)</f>
        <v>0</v>
      </c>
      <c r="BG233" s="159">
        <f>IF(N233="zákl. přenesená",J233,0)</f>
        <v>0</v>
      </c>
      <c r="BH233" s="159">
        <f>IF(N233="sníž. přenesená",J233,0)</f>
        <v>0</v>
      </c>
      <c r="BI233" s="159">
        <f>IF(N233="nulová",J233,0)</f>
        <v>0</v>
      </c>
      <c r="BJ233" s="17" t="s">
        <v>76</v>
      </c>
      <c r="BK233" s="159">
        <f>ROUND(I233*H233,2)</f>
        <v>0</v>
      </c>
      <c r="BL233" s="17" t="s">
        <v>516</v>
      </c>
      <c r="BM233" s="17" t="s">
        <v>517</v>
      </c>
    </row>
    <row r="234" spans="2:65" s="1" customFormat="1" ht="16.5" customHeight="1">
      <c r="B234" s="147"/>
      <c r="C234" s="148" t="s">
        <v>518</v>
      </c>
      <c r="D234" s="148" t="s">
        <v>137</v>
      </c>
      <c r="E234" s="149" t="s">
        <v>519</v>
      </c>
      <c r="F234" s="150" t="s">
        <v>520</v>
      </c>
      <c r="G234" s="151" t="s">
        <v>515</v>
      </c>
      <c r="H234" s="152">
        <v>1</v>
      </c>
      <c r="I234" s="153"/>
      <c r="J234" s="154">
        <f>ROUND(I234*H234,2)</f>
        <v>0</v>
      </c>
      <c r="K234" s="150" t="s">
        <v>141</v>
      </c>
      <c r="L234" s="31"/>
      <c r="M234" s="202" t="s">
        <v>1</v>
      </c>
      <c r="N234" s="203" t="s">
        <v>40</v>
      </c>
      <c r="O234" s="204"/>
      <c r="P234" s="205">
        <f>O234*H234</f>
        <v>0</v>
      </c>
      <c r="Q234" s="205">
        <v>0</v>
      </c>
      <c r="R234" s="205">
        <f>Q234*H234</f>
        <v>0</v>
      </c>
      <c r="S234" s="205">
        <v>0</v>
      </c>
      <c r="T234" s="206">
        <f>S234*H234</f>
        <v>0</v>
      </c>
      <c r="AR234" s="17" t="s">
        <v>516</v>
      </c>
      <c r="AT234" s="17" t="s">
        <v>137</v>
      </c>
      <c r="AU234" s="17" t="s">
        <v>78</v>
      </c>
      <c r="AY234" s="17" t="s">
        <v>135</v>
      </c>
      <c r="BE234" s="159">
        <f>IF(N234="základní",J234,0)</f>
        <v>0</v>
      </c>
      <c r="BF234" s="159">
        <f>IF(N234="snížená",J234,0)</f>
        <v>0</v>
      </c>
      <c r="BG234" s="159">
        <f>IF(N234="zákl. přenesená",J234,0)</f>
        <v>0</v>
      </c>
      <c r="BH234" s="159">
        <f>IF(N234="sníž. přenesená",J234,0)</f>
        <v>0</v>
      </c>
      <c r="BI234" s="159">
        <f>IF(N234="nulová",J234,0)</f>
        <v>0</v>
      </c>
      <c r="BJ234" s="17" t="s">
        <v>76</v>
      </c>
      <c r="BK234" s="159">
        <f>ROUND(I234*H234,2)</f>
        <v>0</v>
      </c>
      <c r="BL234" s="17" t="s">
        <v>516</v>
      </c>
      <c r="BM234" s="17" t="s">
        <v>521</v>
      </c>
    </row>
    <row r="235" spans="2:12" s="1" customFormat="1" ht="6.95" customHeight="1">
      <c r="B235" s="40"/>
      <c r="C235" s="41"/>
      <c r="D235" s="41"/>
      <c r="E235" s="41"/>
      <c r="F235" s="41"/>
      <c r="G235" s="41"/>
      <c r="H235" s="41"/>
      <c r="I235" s="109"/>
      <c r="J235" s="41"/>
      <c r="K235" s="41"/>
      <c r="L235" s="31"/>
    </row>
  </sheetData>
  <autoFilter ref="C94:K234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86</v>
      </c>
      <c r="AZ2" s="91" t="s">
        <v>90</v>
      </c>
      <c r="BA2" s="91" t="s">
        <v>1</v>
      </c>
      <c r="BB2" s="91" t="s">
        <v>1</v>
      </c>
      <c r="BC2" s="91" t="s">
        <v>522</v>
      </c>
      <c r="BD2" s="91" t="s">
        <v>78</v>
      </c>
    </row>
    <row r="3" spans="2:56" ht="6.95" customHeight="1">
      <c r="B3" s="18"/>
      <c r="C3" s="19"/>
      <c r="D3" s="19"/>
      <c r="E3" s="19"/>
      <c r="F3" s="19"/>
      <c r="G3" s="19"/>
      <c r="H3" s="19"/>
      <c r="I3" s="92"/>
      <c r="J3" s="19"/>
      <c r="K3" s="19"/>
      <c r="L3" s="20"/>
      <c r="AT3" s="17" t="s">
        <v>78</v>
      </c>
      <c r="AZ3" s="91" t="s">
        <v>92</v>
      </c>
      <c r="BA3" s="91" t="s">
        <v>1</v>
      </c>
      <c r="BB3" s="91" t="s">
        <v>1</v>
      </c>
      <c r="BC3" s="91" t="s">
        <v>522</v>
      </c>
      <c r="BD3" s="91" t="s">
        <v>78</v>
      </c>
    </row>
    <row r="4" spans="2:56" ht="24.95" customHeight="1">
      <c r="B4" s="20"/>
      <c r="D4" s="21" t="s">
        <v>93</v>
      </c>
      <c r="L4" s="20"/>
      <c r="M4" s="22" t="s">
        <v>10</v>
      </c>
      <c r="AT4" s="17" t="s">
        <v>3</v>
      </c>
      <c r="AZ4" s="91" t="s">
        <v>523</v>
      </c>
      <c r="BA4" s="91" t="s">
        <v>1</v>
      </c>
      <c r="BB4" s="91" t="s">
        <v>1</v>
      </c>
      <c r="BC4" s="91" t="s">
        <v>215</v>
      </c>
      <c r="BD4" s="91" t="s">
        <v>78</v>
      </c>
    </row>
    <row r="5" spans="2:56" ht="6.95" customHeight="1">
      <c r="B5" s="20"/>
      <c r="L5" s="20"/>
      <c r="AZ5" s="91" t="s">
        <v>94</v>
      </c>
      <c r="BA5" s="91" t="s">
        <v>1</v>
      </c>
      <c r="BB5" s="91" t="s">
        <v>1</v>
      </c>
      <c r="BC5" s="91" t="s">
        <v>524</v>
      </c>
      <c r="BD5" s="91" t="s">
        <v>78</v>
      </c>
    </row>
    <row r="6" spans="2:56" ht="12" customHeight="1">
      <c r="B6" s="20"/>
      <c r="D6" s="26" t="s">
        <v>15</v>
      </c>
      <c r="L6" s="20"/>
      <c r="AZ6" s="91" t="s">
        <v>96</v>
      </c>
      <c r="BA6" s="91" t="s">
        <v>1</v>
      </c>
      <c r="BB6" s="91" t="s">
        <v>1</v>
      </c>
      <c r="BC6" s="91" t="s">
        <v>97</v>
      </c>
      <c r="BD6" s="91" t="s">
        <v>78</v>
      </c>
    </row>
    <row r="7" spans="2:56" ht="16.5" customHeight="1">
      <c r="B7" s="20"/>
      <c r="E7" s="249" t="str">
        <f>'Rekapitulace stavby'!K6</f>
        <v>Prodloužené vodovodu Zubří - ul.Čertoryje,ul.Pod Obecníkem a ul.Nad Točnou</v>
      </c>
      <c r="F7" s="250"/>
      <c r="G7" s="250"/>
      <c r="H7" s="250"/>
      <c r="L7" s="20"/>
      <c r="AZ7" s="91" t="s">
        <v>98</v>
      </c>
      <c r="BA7" s="91" t="s">
        <v>1</v>
      </c>
      <c r="BB7" s="91" t="s">
        <v>1</v>
      </c>
      <c r="BC7" s="91" t="s">
        <v>97</v>
      </c>
      <c r="BD7" s="91" t="s">
        <v>78</v>
      </c>
    </row>
    <row r="8" spans="2:56" ht="12" customHeight="1">
      <c r="B8" s="20"/>
      <c r="D8" s="26" t="s">
        <v>101</v>
      </c>
      <c r="L8" s="20"/>
      <c r="AZ8" s="91" t="s">
        <v>525</v>
      </c>
      <c r="BA8" s="91" t="s">
        <v>1</v>
      </c>
      <c r="BB8" s="91" t="s">
        <v>1</v>
      </c>
      <c r="BC8" s="91" t="s">
        <v>526</v>
      </c>
      <c r="BD8" s="91" t="s">
        <v>78</v>
      </c>
    </row>
    <row r="9" spans="2:56" s="1" customFormat="1" ht="16.5" customHeight="1">
      <c r="B9" s="31"/>
      <c r="E9" s="249" t="s">
        <v>102</v>
      </c>
      <c r="F9" s="224"/>
      <c r="G9" s="224"/>
      <c r="H9" s="224"/>
      <c r="I9" s="93"/>
      <c r="L9" s="31"/>
      <c r="AZ9" s="91" t="s">
        <v>99</v>
      </c>
      <c r="BA9" s="91" t="s">
        <v>1</v>
      </c>
      <c r="BB9" s="91" t="s">
        <v>1</v>
      </c>
      <c r="BC9" s="91" t="s">
        <v>527</v>
      </c>
      <c r="BD9" s="91" t="s">
        <v>78</v>
      </c>
    </row>
    <row r="10" spans="2:56" s="1" customFormat="1" ht="12" customHeight="1">
      <c r="B10" s="31"/>
      <c r="D10" s="26" t="s">
        <v>103</v>
      </c>
      <c r="I10" s="93"/>
      <c r="L10" s="31"/>
      <c r="AZ10" s="91" t="s">
        <v>255</v>
      </c>
      <c r="BA10" s="91" t="s">
        <v>1</v>
      </c>
      <c r="BB10" s="91" t="s">
        <v>1</v>
      </c>
      <c r="BC10" s="91" t="s">
        <v>528</v>
      </c>
      <c r="BD10" s="91" t="s">
        <v>78</v>
      </c>
    </row>
    <row r="11" spans="2:56" s="1" customFormat="1" ht="36.95" customHeight="1">
      <c r="B11" s="31"/>
      <c r="E11" s="225" t="s">
        <v>529</v>
      </c>
      <c r="F11" s="224"/>
      <c r="G11" s="224"/>
      <c r="H11" s="224"/>
      <c r="I11" s="93"/>
      <c r="L11" s="31"/>
      <c r="AZ11" s="91" t="s">
        <v>266</v>
      </c>
      <c r="BA11" s="91" t="s">
        <v>1</v>
      </c>
      <c r="BB11" s="91" t="s">
        <v>1</v>
      </c>
      <c r="BC11" s="91" t="s">
        <v>530</v>
      </c>
      <c r="BD11" s="91" t="s">
        <v>78</v>
      </c>
    </row>
    <row r="12" spans="2:56" s="1" customFormat="1" ht="11.25">
      <c r="B12" s="31"/>
      <c r="I12" s="93"/>
      <c r="L12" s="31"/>
      <c r="AZ12" s="91" t="s">
        <v>278</v>
      </c>
      <c r="BA12" s="91" t="s">
        <v>1</v>
      </c>
      <c r="BB12" s="91" t="s">
        <v>1</v>
      </c>
      <c r="BC12" s="91" t="s">
        <v>531</v>
      </c>
      <c r="BD12" s="91" t="s">
        <v>78</v>
      </c>
    </row>
    <row r="13" spans="2:12" s="1" customFormat="1" ht="12" customHeight="1">
      <c r="B13" s="31"/>
      <c r="D13" s="26" t="s">
        <v>17</v>
      </c>
      <c r="F13" s="17" t="s">
        <v>1</v>
      </c>
      <c r="I13" s="94" t="s">
        <v>18</v>
      </c>
      <c r="J13" s="17" t="s">
        <v>1</v>
      </c>
      <c r="L13" s="31"/>
    </row>
    <row r="14" spans="2:12" s="1" customFormat="1" ht="12" customHeight="1">
      <c r="B14" s="31"/>
      <c r="D14" s="26" t="s">
        <v>19</v>
      </c>
      <c r="F14" s="17" t="s">
        <v>20</v>
      </c>
      <c r="I14" s="94" t="s">
        <v>21</v>
      </c>
      <c r="J14" s="47" t="str">
        <f>'Rekapitulace stavby'!AN8</f>
        <v>29. 10. 2018</v>
      </c>
      <c r="L14" s="31"/>
    </row>
    <row r="15" spans="2:12" s="1" customFormat="1" ht="10.9" customHeight="1">
      <c r="B15" s="31"/>
      <c r="I15" s="93"/>
      <c r="L15" s="31"/>
    </row>
    <row r="16" spans="2:12" s="1" customFormat="1" ht="12" customHeight="1">
      <c r="B16" s="31"/>
      <c r="D16" s="26" t="s">
        <v>23</v>
      </c>
      <c r="I16" s="94" t="s">
        <v>24</v>
      </c>
      <c r="J16" s="17" t="s">
        <v>1</v>
      </c>
      <c r="L16" s="31"/>
    </row>
    <row r="17" spans="2:12" s="1" customFormat="1" ht="18" customHeight="1">
      <c r="B17" s="31"/>
      <c r="E17" s="17" t="s">
        <v>25</v>
      </c>
      <c r="I17" s="94" t="s">
        <v>26</v>
      </c>
      <c r="J17" s="17" t="s">
        <v>1</v>
      </c>
      <c r="L17" s="31"/>
    </row>
    <row r="18" spans="2:12" s="1" customFormat="1" ht="6.95" customHeight="1">
      <c r="B18" s="31"/>
      <c r="I18" s="93"/>
      <c r="L18" s="31"/>
    </row>
    <row r="19" spans="2:12" s="1" customFormat="1" ht="12" customHeight="1">
      <c r="B19" s="31"/>
      <c r="D19" s="26" t="s">
        <v>27</v>
      </c>
      <c r="I19" s="94" t="s">
        <v>24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51" t="str">
        <f>'Rekapitulace stavby'!E14</f>
        <v>Vyplň údaj</v>
      </c>
      <c r="F20" s="228"/>
      <c r="G20" s="228"/>
      <c r="H20" s="228"/>
      <c r="I20" s="94" t="s">
        <v>26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I21" s="93"/>
      <c r="L21" s="31"/>
    </row>
    <row r="22" spans="2:12" s="1" customFormat="1" ht="12" customHeight="1">
      <c r="B22" s="31"/>
      <c r="D22" s="26" t="s">
        <v>29</v>
      </c>
      <c r="I22" s="94" t="s">
        <v>24</v>
      </c>
      <c r="J22" s="17" t="s">
        <v>1</v>
      </c>
      <c r="L22" s="31"/>
    </row>
    <row r="23" spans="2:12" s="1" customFormat="1" ht="18" customHeight="1">
      <c r="B23" s="31"/>
      <c r="E23" s="17" t="s">
        <v>30</v>
      </c>
      <c r="I23" s="94" t="s">
        <v>26</v>
      </c>
      <c r="J23" s="17" t="s">
        <v>1</v>
      </c>
      <c r="L23" s="31"/>
    </row>
    <row r="24" spans="2:12" s="1" customFormat="1" ht="6.95" customHeight="1">
      <c r="B24" s="31"/>
      <c r="I24" s="93"/>
      <c r="L24" s="31"/>
    </row>
    <row r="25" spans="2:12" s="1" customFormat="1" ht="12" customHeight="1">
      <c r="B25" s="31"/>
      <c r="D25" s="26" t="s">
        <v>32</v>
      </c>
      <c r="I25" s="94" t="s">
        <v>24</v>
      </c>
      <c r="J25" s="17" t="s">
        <v>1</v>
      </c>
      <c r="L25" s="31"/>
    </row>
    <row r="26" spans="2:12" s="1" customFormat="1" ht="18" customHeight="1">
      <c r="B26" s="31"/>
      <c r="E26" s="17" t="s">
        <v>33</v>
      </c>
      <c r="I26" s="94" t="s">
        <v>26</v>
      </c>
      <c r="J26" s="17" t="s">
        <v>1</v>
      </c>
      <c r="L26" s="31"/>
    </row>
    <row r="27" spans="2:12" s="1" customFormat="1" ht="6.95" customHeight="1">
      <c r="B27" s="31"/>
      <c r="I27" s="93"/>
      <c r="L27" s="31"/>
    </row>
    <row r="28" spans="2:12" s="1" customFormat="1" ht="12" customHeight="1">
      <c r="B28" s="31"/>
      <c r="D28" s="26" t="s">
        <v>34</v>
      </c>
      <c r="I28" s="93"/>
      <c r="L28" s="31"/>
    </row>
    <row r="29" spans="2:12" s="7" customFormat="1" ht="16.5" customHeight="1">
      <c r="B29" s="95"/>
      <c r="E29" s="232" t="s">
        <v>1</v>
      </c>
      <c r="F29" s="232"/>
      <c r="G29" s="232"/>
      <c r="H29" s="232"/>
      <c r="I29" s="96"/>
      <c r="L29" s="95"/>
    </row>
    <row r="30" spans="2:12" s="1" customFormat="1" ht="6.95" customHeight="1">
      <c r="B30" s="31"/>
      <c r="I30" s="93"/>
      <c r="L30" s="31"/>
    </row>
    <row r="31" spans="2:12" s="1" customFormat="1" ht="6.95" customHeight="1">
      <c r="B31" s="31"/>
      <c r="D31" s="48"/>
      <c r="E31" s="48"/>
      <c r="F31" s="48"/>
      <c r="G31" s="48"/>
      <c r="H31" s="48"/>
      <c r="I31" s="97"/>
      <c r="J31" s="48"/>
      <c r="K31" s="48"/>
      <c r="L31" s="31"/>
    </row>
    <row r="32" spans="2:12" s="1" customFormat="1" ht="25.35" customHeight="1">
      <c r="B32" s="31"/>
      <c r="D32" s="98" t="s">
        <v>35</v>
      </c>
      <c r="I32" s="93"/>
      <c r="J32" s="61">
        <f>ROUND(J95,2)</f>
        <v>0</v>
      </c>
      <c r="L32" s="31"/>
    </row>
    <row r="33" spans="2:12" s="1" customFormat="1" ht="6.95" customHeight="1">
      <c r="B33" s="31"/>
      <c r="D33" s="48"/>
      <c r="E33" s="48"/>
      <c r="F33" s="48"/>
      <c r="G33" s="48"/>
      <c r="H33" s="48"/>
      <c r="I33" s="97"/>
      <c r="J33" s="48"/>
      <c r="K33" s="48"/>
      <c r="L33" s="31"/>
    </row>
    <row r="34" spans="2:12" s="1" customFormat="1" ht="14.45" customHeight="1">
      <c r="B34" s="31"/>
      <c r="F34" s="34" t="s">
        <v>37</v>
      </c>
      <c r="I34" s="99" t="s">
        <v>36</v>
      </c>
      <c r="J34" s="34" t="s">
        <v>38</v>
      </c>
      <c r="L34" s="31"/>
    </row>
    <row r="35" spans="2:12" s="1" customFormat="1" ht="14.45" customHeight="1">
      <c r="B35" s="31"/>
      <c r="D35" s="26" t="s">
        <v>39</v>
      </c>
      <c r="E35" s="26" t="s">
        <v>40</v>
      </c>
      <c r="F35" s="100">
        <f>ROUND((SUM(BE95:BE256)),2)</f>
        <v>0</v>
      </c>
      <c r="I35" s="101">
        <v>0.21</v>
      </c>
      <c r="J35" s="100">
        <f>ROUND(((SUM(BE95:BE256))*I35),2)</f>
        <v>0</v>
      </c>
      <c r="L35" s="31"/>
    </row>
    <row r="36" spans="2:12" s="1" customFormat="1" ht="14.45" customHeight="1">
      <c r="B36" s="31"/>
      <c r="E36" s="26" t="s">
        <v>41</v>
      </c>
      <c r="F36" s="100">
        <f>ROUND((SUM(BF95:BF256)),2)</f>
        <v>0</v>
      </c>
      <c r="I36" s="101">
        <v>0.15</v>
      </c>
      <c r="J36" s="100">
        <f>ROUND(((SUM(BF95:BF256))*I36),2)</f>
        <v>0</v>
      </c>
      <c r="L36" s="31"/>
    </row>
    <row r="37" spans="2:12" s="1" customFormat="1" ht="14.45" customHeight="1" hidden="1">
      <c r="B37" s="31"/>
      <c r="E37" s="26" t="s">
        <v>42</v>
      </c>
      <c r="F37" s="100">
        <f>ROUND((SUM(BG95:BG256)),2)</f>
        <v>0</v>
      </c>
      <c r="I37" s="101">
        <v>0.21</v>
      </c>
      <c r="J37" s="100">
        <f>0</f>
        <v>0</v>
      </c>
      <c r="L37" s="31"/>
    </row>
    <row r="38" spans="2:12" s="1" customFormat="1" ht="14.45" customHeight="1" hidden="1">
      <c r="B38" s="31"/>
      <c r="E38" s="26" t="s">
        <v>43</v>
      </c>
      <c r="F38" s="100">
        <f>ROUND((SUM(BH95:BH256)),2)</f>
        <v>0</v>
      </c>
      <c r="I38" s="101">
        <v>0.15</v>
      </c>
      <c r="J38" s="100">
        <f>0</f>
        <v>0</v>
      </c>
      <c r="L38" s="31"/>
    </row>
    <row r="39" spans="2:12" s="1" customFormat="1" ht="14.45" customHeight="1" hidden="1">
      <c r="B39" s="31"/>
      <c r="E39" s="26" t="s">
        <v>44</v>
      </c>
      <c r="F39" s="100">
        <f>ROUND((SUM(BI95:BI256)),2)</f>
        <v>0</v>
      </c>
      <c r="I39" s="101">
        <v>0</v>
      </c>
      <c r="J39" s="100">
        <f>0</f>
        <v>0</v>
      </c>
      <c r="L39" s="31"/>
    </row>
    <row r="40" spans="2:12" s="1" customFormat="1" ht="6.95" customHeight="1">
      <c r="B40" s="31"/>
      <c r="I40" s="93"/>
      <c r="L40" s="31"/>
    </row>
    <row r="41" spans="2:12" s="1" customFormat="1" ht="25.35" customHeight="1">
      <c r="B41" s="31"/>
      <c r="C41" s="102"/>
      <c r="D41" s="103" t="s">
        <v>45</v>
      </c>
      <c r="E41" s="52"/>
      <c r="F41" s="52"/>
      <c r="G41" s="104" t="s">
        <v>46</v>
      </c>
      <c r="H41" s="105" t="s">
        <v>47</v>
      </c>
      <c r="I41" s="106"/>
      <c r="J41" s="107">
        <f>SUM(J32:J39)</f>
        <v>0</v>
      </c>
      <c r="K41" s="108"/>
      <c r="L41" s="31"/>
    </row>
    <row r="42" spans="2:12" s="1" customFormat="1" ht="14.45" customHeight="1">
      <c r="B42" s="40"/>
      <c r="C42" s="41"/>
      <c r="D42" s="41"/>
      <c r="E42" s="41"/>
      <c r="F42" s="41"/>
      <c r="G42" s="41"/>
      <c r="H42" s="41"/>
      <c r="I42" s="109"/>
      <c r="J42" s="41"/>
      <c r="K42" s="41"/>
      <c r="L42" s="31"/>
    </row>
    <row r="46" spans="2:12" s="1" customFormat="1" ht="6.95" customHeight="1" hidden="1">
      <c r="B46" s="42"/>
      <c r="C46" s="43"/>
      <c r="D46" s="43"/>
      <c r="E46" s="43"/>
      <c r="F46" s="43"/>
      <c r="G46" s="43"/>
      <c r="H46" s="43"/>
      <c r="I46" s="110"/>
      <c r="J46" s="43"/>
      <c r="K46" s="43"/>
      <c r="L46" s="31"/>
    </row>
    <row r="47" spans="2:12" s="1" customFormat="1" ht="24.95" customHeight="1" hidden="1">
      <c r="B47" s="31"/>
      <c r="C47" s="21" t="s">
        <v>105</v>
      </c>
      <c r="I47" s="93"/>
      <c r="L47" s="31"/>
    </row>
    <row r="48" spans="2:12" s="1" customFormat="1" ht="6.95" customHeight="1" hidden="1">
      <c r="B48" s="31"/>
      <c r="I48" s="93"/>
      <c r="L48" s="31"/>
    </row>
    <row r="49" spans="2:12" s="1" customFormat="1" ht="12" customHeight="1" hidden="1">
      <c r="B49" s="31"/>
      <c r="C49" s="26" t="s">
        <v>15</v>
      </c>
      <c r="I49" s="93"/>
      <c r="L49" s="31"/>
    </row>
    <row r="50" spans="2:12" s="1" customFormat="1" ht="16.5" customHeight="1" hidden="1">
      <c r="B50" s="31"/>
      <c r="E50" s="249" t="str">
        <f>E7</f>
        <v>Prodloužené vodovodu Zubří - ul.Čertoryje,ul.Pod Obecníkem a ul.Nad Točnou</v>
      </c>
      <c r="F50" s="250"/>
      <c r="G50" s="250"/>
      <c r="H50" s="250"/>
      <c r="I50" s="93"/>
      <c r="L50" s="31"/>
    </row>
    <row r="51" spans="2:12" ht="12" customHeight="1" hidden="1">
      <c r="B51" s="20"/>
      <c r="C51" s="26" t="s">
        <v>101</v>
      </c>
      <c r="L51" s="20"/>
    </row>
    <row r="52" spans="2:12" s="1" customFormat="1" ht="16.5" customHeight="1" hidden="1">
      <c r="B52" s="31"/>
      <c r="E52" s="249" t="s">
        <v>102</v>
      </c>
      <c r="F52" s="224"/>
      <c r="G52" s="224"/>
      <c r="H52" s="224"/>
      <c r="I52" s="93"/>
      <c r="L52" s="31"/>
    </row>
    <row r="53" spans="2:12" s="1" customFormat="1" ht="12" customHeight="1" hidden="1">
      <c r="B53" s="31"/>
      <c r="C53" s="26" t="s">
        <v>103</v>
      </c>
      <c r="I53" s="93"/>
      <c r="L53" s="31"/>
    </row>
    <row r="54" spans="2:12" s="1" customFormat="1" ht="16.5" customHeight="1" hidden="1">
      <c r="B54" s="31"/>
      <c r="E54" s="225" t="str">
        <f>E11</f>
        <v>02 - Vodovodní řad 2</v>
      </c>
      <c r="F54" s="224"/>
      <c r="G54" s="224"/>
      <c r="H54" s="224"/>
      <c r="I54" s="93"/>
      <c r="L54" s="31"/>
    </row>
    <row r="55" spans="2:12" s="1" customFormat="1" ht="6.95" customHeight="1" hidden="1">
      <c r="B55" s="31"/>
      <c r="I55" s="93"/>
      <c r="L55" s="31"/>
    </row>
    <row r="56" spans="2:12" s="1" customFormat="1" ht="12" customHeight="1" hidden="1">
      <c r="B56" s="31"/>
      <c r="C56" s="26" t="s">
        <v>19</v>
      </c>
      <c r="F56" s="17" t="str">
        <f>F14</f>
        <v>Zubří</v>
      </c>
      <c r="I56" s="94" t="s">
        <v>21</v>
      </c>
      <c r="J56" s="47" t="str">
        <f>IF(J14="","",J14)</f>
        <v>29. 10. 2018</v>
      </c>
      <c r="L56" s="31"/>
    </row>
    <row r="57" spans="2:12" s="1" customFormat="1" ht="6.95" customHeight="1" hidden="1">
      <c r="B57" s="31"/>
      <c r="I57" s="93"/>
      <c r="L57" s="31"/>
    </row>
    <row r="58" spans="2:12" s="1" customFormat="1" ht="13.7" customHeight="1" hidden="1">
      <c r="B58" s="31"/>
      <c r="C58" s="26" t="s">
        <v>23</v>
      </c>
      <c r="F58" s="17" t="str">
        <f>E17</f>
        <v>Město Zubří</v>
      </c>
      <c r="I58" s="94" t="s">
        <v>29</v>
      </c>
      <c r="J58" s="29" t="str">
        <f>E23</f>
        <v>Ing.Romana Kašparová</v>
      </c>
      <c r="L58" s="31"/>
    </row>
    <row r="59" spans="2:12" s="1" customFormat="1" ht="13.7" customHeight="1" hidden="1">
      <c r="B59" s="31"/>
      <c r="C59" s="26" t="s">
        <v>27</v>
      </c>
      <c r="F59" s="17" t="str">
        <f>IF(E20="","",E20)</f>
        <v>Vyplň údaj</v>
      </c>
      <c r="I59" s="94" t="s">
        <v>32</v>
      </c>
      <c r="J59" s="29" t="str">
        <f>E26</f>
        <v>Fajfrová Irena</v>
      </c>
      <c r="L59" s="31"/>
    </row>
    <row r="60" spans="2:12" s="1" customFormat="1" ht="10.35" customHeight="1" hidden="1">
      <c r="B60" s="31"/>
      <c r="I60" s="93"/>
      <c r="L60" s="31"/>
    </row>
    <row r="61" spans="2:12" s="1" customFormat="1" ht="29.25" customHeight="1" hidden="1">
      <c r="B61" s="31"/>
      <c r="C61" s="111" t="s">
        <v>106</v>
      </c>
      <c r="D61" s="102"/>
      <c r="E61" s="102"/>
      <c r="F61" s="102"/>
      <c r="G61" s="102"/>
      <c r="H61" s="102"/>
      <c r="I61" s="112"/>
      <c r="J61" s="113" t="s">
        <v>107</v>
      </c>
      <c r="K61" s="102"/>
      <c r="L61" s="31"/>
    </row>
    <row r="62" spans="2:12" s="1" customFormat="1" ht="10.35" customHeight="1" hidden="1">
      <c r="B62" s="31"/>
      <c r="I62" s="93"/>
      <c r="L62" s="31"/>
    </row>
    <row r="63" spans="2:47" s="1" customFormat="1" ht="22.9" customHeight="1" hidden="1">
      <c r="B63" s="31"/>
      <c r="C63" s="114" t="s">
        <v>108</v>
      </c>
      <c r="I63" s="93"/>
      <c r="J63" s="61">
        <f>J95</f>
        <v>0</v>
      </c>
      <c r="L63" s="31"/>
      <c r="AU63" s="17" t="s">
        <v>109</v>
      </c>
    </row>
    <row r="64" spans="2:12" s="8" customFormat="1" ht="24.95" customHeight="1" hidden="1">
      <c r="B64" s="115"/>
      <c r="D64" s="116" t="s">
        <v>110</v>
      </c>
      <c r="E64" s="117"/>
      <c r="F64" s="117"/>
      <c r="G64" s="117"/>
      <c r="H64" s="117"/>
      <c r="I64" s="118"/>
      <c r="J64" s="119">
        <f>J96</f>
        <v>0</v>
      </c>
      <c r="L64" s="115"/>
    </row>
    <row r="65" spans="2:12" s="9" customFormat="1" ht="19.9" customHeight="1" hidden="1">
      <c r="B65" s="120"/>
      <c r="D65" s="121" t="s">
        <v>111</v>
      </c>
      <c r="E65" s="122"/>
      <c r="F65" s="122"/>
      <c r="G65" s="122"/>
      <c r="H65" s="122"/>
      <c r="I65" s="123"/>
      <c r="J65" s="124">
        <f>J97</f>
        <v>0</v>
      </c>
      <c r="L65" s="120"/>
    </row>
    <row r="66" spans="2:12" s="9" customFormat="1" ht="19.9" customHeight="1" hidden="1">
      <c r="B66" s="120"/>
      <c r="D66" s="121" t="s">
        <v>112</v>
      </c>
      <c r="E66" s="122"/>
      <c r="F66" s="122"/>
      <c r="G66" s="122"/>
      <c r="H66" s="122"/>
      <c r="I66" s="123"/>
      <c r="J66" s="124">
        <f>J180</f>
        <v>0</v>
      </c>
      <c r="L66" s="120"/>
    </row>
    <row r="67" spans="2:12" s="9" customFormat="1" ht="19.9" customHeight="1" hidden="1">
      <c r="B67" s="120"/>
      <c r="D67" s="121" t="s">
        <v>113</v>
      </c>
      <c r="E67" s="122"/>
      <c r="F67" s="122"/>
      <c r="G67" s="122"/>
      <c r="H67" s="122"/>
      <c r="I67" s="123"/>
      <c r="J67" s="124">
        <f>J187</f>
        <v>0</v>
      </c>
      <c r="L67" s="120"/>
    </row>
    <row r="68" spans="2:12" s="9" customFormat="1" ht="19.9" customHeight="1" hidden="1">
      <c r="B68" s="120"/>
      <c r="D68" s="121" t="s">
        <v>114</v>
      </c>
      <c r="E68" s="122"/>
      <c r="F68" s="122"/>
      <c r="G68" s="122"/>
      <c r="H68" s="122"/>
      <c r="I68" s="123"/>
      <c r="J68" s="124">
        <f>J197</f>
        <v>0</v>
      </c>
      <c r="L68" s="120"/>
    </row>
    <row r="69" spans="2:12" s="9" customFormat="1" ht="19.9" customHeight="1" hidden="1">
      <c r="B69" s="120"/>
      <c r="D69" s="121" t="s">
        <v>115</v>
      </c>
      <c r="E69" s="122"/>
      <c r="F69" s="122"/>
      <c r="G69" s="122"/>
      <c r="H69" s="122"/>
      <c r="I69" s="123"/>
      <c r="J69" s="124">
        <f>J240</f>
        <v>0</v>
      </c>
      <c r="L69" s="120"/>
    </row>
    <row r="70" spans="2:12" s="9" customFormat="1" ht="19.9" customHeight="1" hidden="1">
      <c r="B70" s="120"/>
      <c r="D70" s="121" t="s">
        <v>116</v>
      </c>
      <c r="E70" s="122"/>
      <c r="F70" s="122"/>
      <c r="G70" s="122"/>
      <c r="H70" s="122"/>
      <c r="I70" s="123"/>
      <c r="J70" s="124">
        <f>J243</f>
        <v>0</v>
      </c>
      <c r="L70" s="120"/>
    </row>
    <row r="71" spans="2:12" s="9" customFormat="1" ht="19.9" customHeight="1" hidden="1">
      <c r="B71" s="120"/>
      <c r="D71" s="121" t="s">
        <v>117</v>
      </c>
      <c r="E71" s="122"/>
      <c r="F71" s="122"/>
      <c r="G71" s="122"/>
      <c r="H71" s="122"/>
      <c r="I71" s="123"/>
      <c r="J71" s="124">
        <f>J251</f>
        <v>0</v>
      </c>
      <c r="L71" s="120"/>
    </row>
    <row r="72" spans="2:12" s="8" customFormat="1" ht="24.95" customHeight="1" hidden="1">
      <c r="B72" s="115"/>
      <c r="D72" s="116" t="s">
        <v>118</v>
      </c>
      <c r="E72" s="117"/>
      <c r="F72" s="117"/>
      <c r="G72" s="117"/>
      <c r="H72" s="117"/>
      <c r="I72" s="118"/>
      <c r="J72" s="119">
        <f>J253</f>
        <v>0</v>
      </c>
      <c r="L72" s="115"/>
    </row>
    <row r="73" spans="2:12" s="9" customFormat="1" ht="19.9" customHeight="1" hidden="1">
      <c r="B73" s="120"/>
      <c r="D73" s="121" t="s">
        <v>119</v>
      </c>
      <c r="E73" s="122"/>
      <c r="F73" s="122"/>
      <c r="G73" s="122"/>
      <c r="H73" s="122"/>
      <c r="I73" s="123"/>
      <c r="J73" s="124">
        <f>J254</f>
        <v>0</v>
      </c>
      <c r="L73" s="120"/>
    </row>
    <row r="74" spans="2:12" s="1" customFormat="1" ht="21.75" customHeight="1" hidden="1">
      <c r="B74" s="31"/>
      <c r="I74" s="93"/>
      <c r="L74" s="31"/>
    </row>
    <row r="75" spans="2:12" s="1" customFormat="1" ht="6.95" customHeight="1" hidden="1">
      <c r="B75" s="40"/>
      <c r="C75" s="41"/>
      <c r="D75" s="41"/>
      <c r="E75" s="41"/>
      <c r="F75" s="41"/>
      <c r="G75" s="41"/>
      <c r="H75" s="41"/>
      <c r="I75" s="109"/>
      <c r="J75" s="41"/>
      <c r="K75" s="41"/>
      <c r="L75" s="31"/>
    </row>
    <row r="76" ht="11.25" hidden="1"/>
    <row r="77" ht="11.25" hidden="1"/>
    <row r="78" ht="11.25" hidden="1"/>
    <row r="79" spans="2:12" s="1" customFormat="1" ht="6.95" customHeight="1">
      <c r="B79" s="42"/>
      <c r="C79" s="43"/>
      <c r="D79" s="43"/>
      <c r="E79" s="43"/>
      <c r="F79" s="43"/>
      <c r="G79" s="43"/>
      <c r="H79" s="43"/>
      <c r="I79" s="110"/>
      <c r="J79" s="43"/>
      <c r="K79" s="43"/>
      <c r="L79" s="31"/>
    </row>
    <row r="80" spans="2:12" s="1" customFormat="1" ht="24.95" customHeight="1">
      <c r="B80" s="31"/>
      <c r="C80" s="21" t="s">
        <v>120</v>
      </c>
      <c r="I80" s="93"/>
      <c r="L80" s="31"/>
    </row>
    <row r="81" spans="2:12" s="1" customFormat="1" ht="6.95" customHeight="1">
      <c r="B81" s="31"/>
      <c r="I81" s="93"/>
      <c r="L81" s="31"/>
    </row>
    <row r="82" spans="2:12" s="1" customFormat="1" ht="12" customHeight="1">
      <c r="B82" s="31"/>
      <c r="C82" s="26" t="s">
        <v>15</v>
      </c>
      <c r="I82" s="93"/>
      <c r="L82" s="31"/>
    </row>
    <row r="83" spans="2:12" s="1" customFormat="1" ht="16.5" customHeight="1">
      <c r="B83" s="31"/>
      <c r="E83" s="249" t="str">
        <f>E7</f>
        <v>Prodloužené vodovodu Zubří - ul.Čertoryje,ul.Pod Obecníkem a ul.Nad Točnou</v>
      </c>
      <c r="F83" s="250"/>
      <c r="G83" s="250"/>
      <c r="H83" s="250"/>
      <c r="I83" s="93"/>
      <c r="L83" s="31"/>
    </row>
    <row r="84" spans="2:12" ht="12" customHeight="1">
      <c r="B84" s="20"/>
      <c r="C84" s="26" t="s">
        <v>101</v>
      </c>
      <c r="L84" s="20"/>
    </row>
    <row r="85" spans="2:12" s="1" customFormat="1" ht="16.5" customHeight="1">
      <c r="B85" s="31"/>
      <c r="E85" s="249" t="s">
        <v>102</v>
      </c>
      <c r="F85" s="224"/>
      <c r="G85" s="224"/>
      <c r="H85" s="224"/>
      <c r="I85" s="93"/>
      <c r="L85" s="31"/>
    </row>
    <row r="86" spans="2:12" s="1" customFormat="1" ht="12" customHeight="1">
      <c r="B86" s="31"/>
      <c r="C86" s="26" t="s">
        <v>103</v>
      </c>
      <c r="I86" s="93"/>
      <c r="L86" s="31"/>
    </row>
    <row r="87" spans="2:12" s="1" customFormat="1" ht="16.5" customHeight="1">
      <c r="B87" s="31"/>
      <c r="E87" s="225" t="str">
        <f>E11</f>
        <v>02 - Vodovodní řad 2</v>
      </c>
      <c r="F87" s="224"/>
      <c r="G87" s="224"/>
      <c r="H87" s="224"/>
      <c r="I87" s="93"/>
      <c r="L87" s="31"/>
    </row>
    <row r="88" spans="2:12" s="1" customFormat="1" ht="6.95" customHeight="1">
      <c r="B88" s="31"/>
      <c r="I88" s="93"/>
      <c r="L88" s="31"/>
    </row>
    <row r="89" spans="2:12" s="1" customFormat="1" ht="12" customHeight="1">
      <c r="B89" s="31"/>
      <c r="C89" s="26" t="s">
        <v>19</v>
      </c>
      <c r="F89" s="17" t="str">
        <f>F14</f>
        <v>Zubří</v>
      </c>
      <c r="I89" s="94" t="s">
        <v>21</v>
      </c>
      <c r="J89" s="47" t="str">
        <f>IF(J14="","",J14)</f>
        <v>29. 10. 2018</v>
      </c>
      <c r="L89" s="31"/>
    </row>
    <row r="90" spans="2:12" s="1" customFormat="1" ht="6.95" customHeight="1">
      <c r="B90" s="31"/>
      <c r="I90" s="93"/>
      <c r="L90" s="31"/>
    </row>
    <row r="91" spans="2:12" s="1" customFormat="1" ht="13.7" customHeight="1">
      <c r="B91" s="31"/>
      <c r="C91" s="26" t="s">
        <v>23</v>
      </c>
      <c r="F91" s="17" t="str">
        <f>E17</f>
        <v>Město Zubří</v>
      </c>
      <c r="I91" s="94" t="s">
        <v>29</v>
      </c>
      <c r="J91" s="29" t="str">
        <f>E23</f>
        <v>Ing.Romana Kašparová</v>
      </c>
      <c r="L91" s="31"/>
    </row>
    <row r="92" spans="2:12" s="1" customFormat="1" ht="13.7" customHeight="1">
      <c r="B92" s="31"/>
      <c r="C92" s="26" t="s">
        <v>27</v>
      </c>
      <c r="F92" s="17" t="str">
        <f>IF(E20="","",E20)</f>
        <v>Vyplň údaj</v>
      </c>
      <c r="I92" s="94" t="s">
        <v>32</v>
      </c>
      <c r="J92" s="29" t="str">
        <f>E26</f>
        <v>Fajfrová Irena</v>
      </c>
      <c r="L92" s="31"/>
    </row>
    <row r="93" spans="2:12" s="1" customFormat="1" ht="10.35" customHeight="1">
      <c r="B93" s="31"/>
      <c r="I93" s="93"/>
      <c r="L93" s="31"/>
    </row>
    <row r="94" spans="2:20" s="10" customFormat="1" ht="29.25" customHeight="1">
      <c r="B94" s="125"/>
      <c r="C94" s="126" t="s">
        <v>121</v>
      </c>
      <c r="D94" s="127" t="s">
        <v>54</v>
      </c>
      <c r="E94" s="127" t="s">
        <v>50</v>
      </c>
      <c r="F94" s="127" t="s">
        <v>51</v>
      </c>
      <c r="G94" s="127" t="s">
        <v>122</v>
      </c>
      <c r="H94" s="127" t="s">
        <v>123</v>
      </c>
      <c r="I94" s="128" t="s">
        <v>124</v>
      </c>
      <c r="J94" s="127" t="s">
        <v>107</v>
      </c>
      <c r="K94" s="129" t="s">
        <v>125</v>
      </c>
      <c r="L94" s="125"/>
      <c r="M94" s="54" t="s">
        <v>1</v>
      </c>
      <c r="N94" s="55" t="s">
        <v>39</v>
      </c>
      <c r="O94" s="55" t="s">
        <v>126</v>
      </c>
      <c r="P94" s="55" t="s">
        <v>127</v>
      </c>
      <c r="Q94" s="55" t="s">
        <v>128</v>
      </c>
      <c r="R94" s="55" t="s">
        <v>129</v>
      </c>
      <c r="S94" s="55" t="s">
        <v>130</v>
      </c>
      <c r="T94" s="56" t="s">
        <v>131</v>
      </c>
    </row>
    <row r="95" spans="2:63" s="1" customFormat="1" ht="22.9" customHeight="1">
      <c r="B95" s="31"/>
      <c r="C95" s="59" t="s">
        <v>132</v>
      </c>
      <c r="I95" s="93"/>
      <c r="J95" s="130">
        <f>BK95</f>
        <v>0</v>
      </c>
      <c r="L95" s="31"/>
      <c r="M95" s="57"/>
      <c r="N95" s="48"/>
      <c r="O95" s="48"/>
      <c r="P95" s="131">
        <f>P96+P253</f>
        <v>0</v>
      </c>
      <c r="Q95" s="48"/>
      <c r="R95" s="131">
        <f>R96+R253</f>
        <v>655.85071553</v>
      </c>
      <c r="S95" s="48"/>
      <c r="T95" s="132">
        <f>T96+T253</f>
        <v>131.04144</v>
      </c>
      <c r="AT95" s="17" t="s">
        <v>68</v>
      </c>
      <c r="AU95" s="17" t="s">
        <v>109</v>
      </c>
      <c r="BK95" s="133">
        <f>BK96+BK253</f>
        <v>0</v>
      </c>
    </row>
    <row r="96" spans="2:63" s="11" customFormat="1" ht="25.9" customHeight="1">
      <c r="B96" s="134"/>
      <c r="D96" s="135" t="s">
        <v>68</v>
      </c>
      <c r="E96" s="136" t="s">
        <v>133</v>
      </c>
      <c r="F96" s="136" t="s">
        <v>134</v>
      </c>
      <c r="I96" s="137"/>
      <c r="J96" s="138">
        <f>BK96</f>
        <v>0</v>
      </c>
      <c r="L96" s="134"/>
      <c r="M96" s="139"/>
      <c r="N96" s="140"/>
      <c r="O96" s="140"/>
      <c r="P96" s="141">
        <f>P97+P180+P187+P197+P240+P243+P251</f>
        <v>0</v>
      </c>
      <c r="Q96" s="140"/>
      <c r="R96" s="141">
        <f>R97+R180+R187+R197+R240+R243+R251</f>
        <v>655.85071553</v>
      </c>
      <c r="S96" s="140"/>
      <c r="T96" s="142">
        <f>T97+T180+T187+T197+T240+T243+T251</f>
        <v>131.04144</v>
      </c>
      <c r="AR96" s="135" t="s">
        <v>76</v>
      </c>
      <c r="AT96" s="143" t="s">
        <v>68</v>
      </c>
      <c r="AU96" s="143" t="s">
        <v>69</v>
      </c>
      <c r="AY96" s="135" t="s">
        <v>135</v>
      </c>
      <c r="BK96" s="144">
        <f>BK97+BK180+BK187+BK197+BK240+BK243+BK251</f>
        <v>0</v>
      </c>
    </row>
    <row r="97" spans="2:63" s="11" customFormat="1" ht="22.9" customHeight="1">
      <c r="B97" s="134"/>
      <c r="D97" s="135" t="s">
        <v>68</v>
      </c>
      <c r="E97" s="145" t="s">
        <v>76</v>
      </c>
      <c r="F97" s="145" t="s">
        <v>136</v>
      </c>
      <c r="I97" s="137"/>
      <c r="J97" s="146">
        <f>BK97</f>
        <v>0</v>
      </c>
      <c r="L97" s="134"/>
      <c r="M97" s="139"/>
      <c r="N97" s="140"/>
      <c r="O97" s="140"/>
      <c r="P97" s="141">
        <f>SUM(P98:P179)</f>
        <v>0</v>
      </c>
      <c r="Q97" s="140"/>
      <c r="R97" s="141">
        <f>SUM(R98:R179)</f>
        <v>429.16922367999996</v>
      </c>
      <c r="S97" s="140"/>
      <c r="T97" s="142">
        <f>SUM(T98:T179)</f>
        <v>131.04144</v>
      </c>
      <c r="AR97" s="135" t="s">
        <v>76</v>
      </c>
      <c r="AT97" s="143" t="s">
        <v>68</v>
      </c>
      <c r="AU97" s="143" t="s">
        <v>76</v>
      </c>
      <c r="AY97" s="135" t="s">
        <v>135</v>
      </c>
      <c r="BK97" s="144">
        <f>SUM(BK98:BK179)</f>
        <v>0</v>
      </c>
    </row>
    <row r="98" spans="2:65" s="1" customFormat="1" ht="16.5" customHeight="1">
      <c r="B98" s="147"/>
      <c r="C98" s="148" t="s">
        <v>76</v>
      </c>
      <c r="D98" s="148" t="s">
        <v>137</v>
      </c>
      <c r="E98" s="149" t="s">
        <v>138</v>
      </c>
      <c r="F98" s="150" t="s">
        <v>139</v>
      </c>
      <c r="G98" s="151" t="s">
        <v>140</v>
      </c>
      <c r="H98" s="152">
        <v>216.24</v>
      </c>
      <c r="I98" s="153"/>
      <c r="J98" s="154">
        <f>ROUND(I98*H98,2)</f>
        <v>0</v>
      </c>
      <c r="K98" s="150" t="s">
        <v>141</v>
      </c>
      <c r="L98" s="31"/>
      <c r="M98" s="155" t="s">
        <v>1</v>
      </c>
      <c r="N98" s="156" t="s">
        <v>40</v>
      </c>
      <c r="O98" s="50"/>
      <c r="P98" s="157">
        <f>O98*H98</f>
        <v>0</v>
      </c>
      <c r="Q98" s="157">
        <v>0</v>
      </c>
      <c r="R98" s="157">
        <f>Q98*H98</f>
        <v>0</v>
      </c>
      <c r="S98" s="157">
        <v>0.29</v>
      </c>
      <c r="T98" s="158">
        <f>S98*H98</f>
        <v>62.7096</v>
      </c>
      <c r="AR98" s="17" t="s">
        <v>142</v>
      </c>
      <c r="AT98" s="17" t="s">
        <v>137</v>
      </c>
      <c r="AU98" s="17" t="s">
        <v>78</v>
      </c>
      <c r="AY98" s="17" t="s">
        <v>135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17" t="s">
        <v>76</v>
      </c>
      <c r="BK98" s="159">
        <f>ROUND(I98*H98,2)</f>
        <v>0</v>
      </c>
      <c r="BL98" s="17" t="s">
        <v>142</v>
      </c>
      <c r="BM98" s="17" t="s">
        <v>532</v>
      </c>
    </row>
    <row r="99" spans="2:51" s="12" customFormat="1" ht="11.25">
      <c r="B99" s="160"/>
      <c r="D99" s="161" t="s">
        <v>144</v>
      </c>
      <c r="E99" s="162" t="s">
        <v>1</v>
      </c>
      <c r="F99" s="163" t="s">
        <v>90</v>
      </c>
      <c r="H99" s="164">
        <v>216.24</v>
      </c>
      <c r="I99" s="165"/>
      <c r="L99" s="160"/>
      <c r="M99" s="166"/>
      <c r="N99" s="167"/>
      <c r="O99" s="167"/>
      <c r="P99" s="167"/>
      <c r="Q99" s="167"/>
      <c r="R99" s="167"/>
      <c r="S99" s="167"/>
      <c r="T99" s="168"/>
      <c r="AT99" s="162" t="s">
        <v>144</v>
      </c>
      <c r="AU99" s="162" t="s">
        <v>78</v>
      </c>
      <c r="AV99" s="12" t="s">
        <v>78</v>
      </c>
      <c r="AW99" s="12" t="s">
        <v>31</v>
      </c>
      <c r="AX99" s="12" t="s">
        <v>76</v>
      </c>
      <c r="AY99" s="162" t="s">
        <v>135</v>
      </c>
    </row>
    <row r="100" spans="2:65" s="1" customFormat="1" ht="16.5" customHeight="1">
      <c r="B100" s="147"/>
      <c r="C100" s="148" t="s">
        <v>78</v>
      </c>
      <c r="D100" s="148" t="s">
        <v>137</v>
      </c>
      <c r="E100" s="149" t="s">
        <v>145</v>
      </c>
      <c r="F100" s="150" t="s">
        <v>146</v>
      </c>
      <c r="G100" s="151" t="s">
        <v>140</v>
      </c>
      <c r="H100" s="152">
        <v>216.24</v>
      </c>
      <c r="I100" s="153"/>
      <c r="J100" s="154">
        <f>ROUND(I100*H100,2)</f>
        <v>0</v>
      </c>
      <c r="K100" s="150" t="s">
        <v>141</v>
      </c>
      <c r="L100" s="31"/>
      <c r="M100" s="155" t="s">
        <v>1</v>
      </c>
      <c r="N100" s="156" t="s">
        <v>40</v>
      </c>
      <c r="O100" s="50"/>
      <c r="P100" s="157">
        <f>O100*H100</f>
        <v>0</v>
      </c>
      <c r="Q100" s="157">
        <v>0</v>
      </c>
      <c r="R100" s="157">
        <f>Q100*H100</f>
        <v>0</v>
      </c>
      <c r="S100" s="157">
        <v>0.316</v>
      </c>
      <c r="T100" s="158">
        <f>S100*H100</f>
        <v>68.33184</v>
      </c>
      <c r="AR100" s="17" t="s">
        <v>142</v>
      </c>
      <c r="AT100" s="17" t="s">
        <v>137</v>
      </c>
      <c r="AU100" s="17" t="s">
        <v>78</v>
      </c>
      <c r="AY100" s="17" t="s">
        <v>135</v>
      </c>
      <c r="BE100" s="159">
        <f>IF(N100="základní",J100,0)</f>
        <v>0</v>
      </c>
      <c r="BF100" s="159">
        <f>IF(N100="snížená",J100,0)</f>
        <v>0</v>
      </c>
      <c r="BG100" s="159">
        <f>IF(N100="zákl. přenesená",J100,0)</f>
        <v>0</v>
      </c>
      <c r="BH100" s="159">
        <f>IF(N100="sníž. přenesená",J100,0)</f>
        <v>0</v>
      </c>
      <c r="BI100" s="159">
        <f>IF(N100="nulová",J100,0)</f>
        <v>0</v>
      </c>
      <c r="BJ100" s="17" t="s">
        <v>76</v>
      </c>
      <c r="BK100" s="159">
        <f>ROUND(I100*H100,2)</f>
        <v>0</v>
      </c>
      <c r="BL100" s="17" t="s">
        <v>142</v>
      </c>
      <c r="BM100" s="17" t="s">
        <v>533</v>
      </c>
    </row>
    <row r="101" spans="2:51" s="13" customFormat="1" ht="11.25">
      <c r="B101" s="169"/>
      <c r="D101" s="161" t="s">
        <v>144</v>
      </c>
      <c r="E101" s="170" t="s">
        <v>1</v>
      </c>
      <c r="F101" s="171" t="s">
        <v>534</v>
      </c>
      <c r="H101" s="170" t="s">
        <v>1</v>
      </c>
      <c r="I101" s="172"/>
      <c r="L101" s="169"/>
      <c r="M101" s="173"/>
      <c r="N101" s="174"/>
      <c r="O101" s="174"/>
      <c r="P101" s="174"/>
      <c r="Q101" s="174"/>
      <c r="R101" s="174"/>
      <c r="S101" s="174"/>
      <c r="T101" s="175"/>
      <c r="AT101" s="170" t="s">
        <v>144</v>
      </c>
      <c r="AU101" s="170" t="s">
        <v>78</v>
      </c>
      <c r="AV101" s="13" t="s">
        <v>76</v>
      </c>
      <c r="AW101" s="13" t="s">
        <v>31</v>
      </c>
      <c r="AX101" s="13" t="s">
        <v>69</v>
      </c>
      <c r="AY101" s="170" t="s">
        <v>135</v>
      </c>
    </row>
    <row r="102" spans="2:51" s="12" customFormat="1" ht="11.25">
      <c r="B102" s="160"/>
      <c r="D102" s="161" t="s">
        <v>144</v>
      </c>
      <c r="E102" s="162" t="s">
        <v>1</v>
      </c>
      <c r="F102" s="163" t="s">
        <v>535</v>
      </c>
      <c r="H102" s="164">
        <v>216.24</v>
      </c>
      <c r="I102" s="165"/>
      <c r="L102" s="160"/>
      <c r="M102" s="166"/>
      <c r="N102" s="167"/>
      <c r="O102" s="167"/>
      <c r="P102" s="167"/>
      <c r="Q102" s="167"/>
      <c r="R102" s="167"/>
      <c r="S102" s="167"/>
      <c r="T102" s="168"/>
      <c r="AT102" s="162" t="s">
        <v>144</v>
      </c>
      <c r="AU102" s="162" t="s">
        <v>78</v>
      </c>
      <c r="AV102" s="12" t="s">
        <v>78</v>
      </c>
      <c r="AW102" s="12" t="s">
        <v>31</v>
      </c>
      <c r="AX102" s="12" t="s">
        <v>69</v>
      </c>
      <c r="AY102" s="162" t="s">
        <v>135</v>
      </c>
    </row>
    <row r="103" spans="2:51" s="14" customFormat="1" ht="11.25">
      <c r="B103" s="176"/>
      <c r="D103" s="161" t="s">
        <v>144</v>
      </c>
      <c r="E103" s="177" t="s">
        <v>92</v>
      </c>
      <c r="F103" s="178" t="s">
        <v>150</v>
      </c>
      <c r="H103" s="179">
        <v>216.24</v>
      </c>
      <c r="I103" s="180"/>
      <c r="L103" s="176"/>
      <c r="M103" s="181"/>
      <c r="N103" s="182"/>
      <c r="O103" s="182"/>
      <c r="P103" s="182"/>
      <c r="Q103" s="182"/>
      <c r="R103" s="182"/>
      <c r="S103" s="182"/>
      <c r="T103" s="183"/>
      <c r="AT103" s="177" t="s">
        <v>144</v>
      </c>
      <c r="AU103" s="177" t="s">
        <v>78</v>
      </c>
      <c r="AV103" s="14" t="s">
        <v>151</v>
      </c>
      <c r="AW103" s="14" t="s">
        <v>31</v>
      </c>
      <c r="AX103" s="14" t="s">
        <v>69</v>
      </c>
      <c r="AY103" s="177" t="s">
        <v>135</v>
      </c>
    </row>
    <row r="104" spans="2:51" s="15" customFormat="1" ht="11.25">
      <c r="B104" s="184"/>
      <c r="D104" s="161" t="s">
        <v>144</v>
      </c>
      <c r="E104" s="185" t="s">
        <v>90</v>
      </c>
      <c r="F104" s="186" t="s">
        <v>152</v>
      </c>
      <c r="H104" s="187">
        <v>216.24</v>
      </c>
      <c r="I104" s="188"/>
      <c r="L104" s="184"/>
      <c r="M104" s="189"/>
      <c r="N104" s="190"/>
      <c r="O104" s="190"/>
      <c r="P104" s="190"/>
      <c r="Q104" s="190"/>
      <c r="R104" s="190"/>
      <c r="S104" s="190"/>
      <c r="T104" s="191"/>
      <c r="AT104" s="185" t="s">
        <v>144</v>
      </c>
      <c r="AU104" s="185" t="s">
        <v>78</v>
      </c>
      <c r="AV104" s="15" t="s">
        <v>142</v>
      </c>
      <c r="AW104" s="15" t="s">
        <v>31</v>
      </c>
      <c r="AX104" s="15" t="s">
        <v>76</v>
      </c>
      <c r="AY104" s="185" t="s">
        <v>135</v>
      </c>
    </row>
    <row r="105" spans="2:65" s="1" customFormat="1" ht="16.5" customHeight="1">
      <c r="B105" s="147"/>
      <c r="C105" s="148" t="s">
        <v>151</v>
      </c>
      <c r="D105" s="148" t="s">
        <v>137</v>
      </c>
      <c r="E105" s="149" t="s">
        <v>153</v>
      </c>
      <c r="F105" s="150" t="s">
        <v>154</v>
      </c>
      <c r="G105" s="151" t="s">
        <v>155</v>
      </c>
      <c r="H105" s="152">
        <v>1.5</v>
      </c>
      <c r="I105" s="153"/>
      <c r="J105" s="154">
        <f>ROUND(I105*H105,2)</f>
        <v>0</v>
      </c>
      <c r="K105" s="150" t="s">
        <v>141</v>
      </c>
      <c r="L105" s="31"/>
      <c r="M105" s="155" t="s">
        <v>1</v>
      </c>
      <c r="N105" s="156" t="s">
        <v>40</v>
      </c>
      <c r="O105" s="50"/>
      <c r="P105" s="157">
        <f>O105*H105</f>
        <v>0</v>
      </c>
      <c r="Q105" s="157">
        <v>0.01068</v>
      </c>
      <c r="R105" s="157">
        <f>Q105*H105</f>
        <v>0.01602</v>
      </c>
      <c r="S105" s="157">
        <v>0</v>
      </c>
      <c r="T105" s="158">
        <f>S105*H105</f>
        <v>0</v>
      </c>
      <c r="AR105" s="17" t="s">
        <v>142</v>
      </c>
      <c r="AT105" s="17" t="s">
        <v>137</v>
      </c>
      <c r="AU105" s="17" t="s">
        <v>78</v>
      </c>
      <c r="AY105" s="17" t="s">
        <v>135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7" t="s">
        <v>76</v>
      </c>
      <c r="BK105" s="159">
        <f>ROUND(I105*H105,2)</f>
        <v>0</v>
      </c>
      <c r="BL105" s="17" t="s">
        <v>142</v>
      </c>
      <c r="BM105" s="17" t="s">
        <v>536</v>
      </c>
    </row>
    <row r="106" spans="2:65" s="1" customFormat="1" ht="16.5" customHeight="1">
      <c r="B106" s="147"/>
      <c r="C106" s="148" t="s">
        <v>142</v>
      </c>
      <c r="D106" s="148" t="s">
        <v>137</v>
      </c>
      <c r="E106" s="149" t="s">
        <v>158</v>
      </c>
      <c r="F106" s="150" t="s">
        <v>159</v>
      </c>
      <c r="G106" s="151" t="s">
        <v>155</v>
      </c>
      <c r="H106" s="152">
        <v>353</v>
      </c>
      <c r="I106" s="153"/>
      <c r="J106" s="154">
        <f>ROUND(I106*H106,2)</f>
        <v>0</v>
      </c>
      <c r="K106" s="150" t="s">
        <v>141</v>
      </c>
      <c r="L106" s="31"/>
      <c r="M106" s="155" t="s">
        <v>1</v>
      </c>
      <c r="N106" s="156" t="s">
        <v>40</v>
      </c>
      <c r="O106" s="50"/>
      <c r="P106" s="157">
        <f>O106*H106</f>
        <v>0</v>
      </c>
      <c r="Q106" s="157">
        <v>0.00055</v>
      </c>
      <c r="R106" s="157">
        <f>Q106*H106</f>
        <v>0.19415000000000002</v>
      </c>
      <c r="S106" s="157">
        <v>0</v>
      </c>
      <c r="T106" s="158">
        <f>S106*H106</f>
        <v>0</v>
      </c>
      <c r="AR106" s="17" t="s">
        <v>142</v>
      </c>
      <c r="AT106" s="17" t="s">
        <v>137</v>
      </c>
      <c r="AU106" s="17" t="s">
        <v>78</v>
      </c>
      <c r="AY106" s="17" t="s">
        <v>135</v>
      </c>
      <c r="BE106" s="159">
        <f>IF(N106="základní",J106,0)</f>
        <v>0</v>
      </c>
      <c r="BF106" s="159">
        <f>IF(N106="snížená",J106,0)</f>
        <v>0</v>
      </c>
      <c r="BG106" s="159">
        <f>IF(N106="zákl. přenesená",J106,0)</f>
        <v>0</v>
      </c>
      <c r="BH106" s="159">
        <f>IF(N106="sníž. přenesená",J106,0)</f>
        <v>0</v>
      </c>
      <c r="BI106" s="159">
        <f>IF(N106="nulová",J106,0)</f>
        <v>0</v>
      </c>
      <c r="BJ106" s="17" t="s">
        <v>76</v>
      </c>
      <c r="BK106" s="159">
        <f>ROUND(I106*H106,2)</f>
        <v>0</v>
      </c>
      <c r="BL106" s="17" t="s">
        <v>142</v>
      </c>
      <c r="BM106" s="17" t="s">
        <v>537</v>
      </c>
    </row>
    <row r="107" spans="2:65" s="1" customFormat="1" ht="16.5" customHeight="1">
      <c r="B107" s="147"/>
      <c r="C107" s="148" t="s">
        <v>290</v>
      </c>
      <c r="D107" s="148" t="s">
        <v>137</v>
      </c>
      <c r="E107" s="149" t="s">
        <v>162</v>
      </c>
      <c r="F107" s="150" t="s">
        <v>163</v>
      </c>
      <c r="G107" s="151" t="s">
        <v>155</v>
      </c>
      <c r="H107" s="152">
        <v>353</v>
      </c>
      <c r="I107" s="153"/>
      <c r="J107" s="154">
        <f>ROUND(I107*H107,2)</f>
        <v>0</v>
      </c>
      <c r="K107" s="150" t="s">
        <v>141</v>
      </c>
      <c r="L107" s="31"/>
      <c r="M107" s="155" t="s">
        <v>1</v>
      </c>
      <c r="N107" s="156" t="s">
        <v>40</v>
      </c>
      <c r="O107" s="50"/>
      <c r="P107" s="157">
        <f>O107*H107</f>
        <v>0</v>
      </c>
      <c r="Q107" s="157">
        <v>0</v>
      </c>
      <c r="R107" s="157">
        <f>Q107*H107</f>
        <v>0</v>
      </c>
      <c r="S107" s="157">
        <v>0</v>
      </c>
      <c r="T107" s="158">
        <f>S107*H107</f>
        <v>0</v>
      </c>
      <c r="AR107" s="17" t="s">
        <v>142</v>
      </c>
      <c r="AT107" s="17" t="s">
        <v>137</v>
      </c>
      <c r="AU107" s="17" t="s">
        <v>78</v>
      </c>
      <c r="AY107" s="17" t="s">
        <v>135</v>
      </c>
      <c r="BE107" s="159">
        <f>IF(N107="základní",J107,0)</f>
        <v>0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17" t="s">
        <v>76</v>
      </c>
      <c r="BK107" s="159">
        <f>ROUND(I107*H107,2)</f>
        <v>0</v>
      </c>
      <c r="BL107" s="17" t="s">
        <v>142</v>
      </c>
      <c r="BM107" s="17" t="s">
        <v>538</v>
      </c>
    </row>
    <row r="108" spans="2:65" s="1" customFormat="1" ht="16.5" customHeight="1">
      <c r="B108" s="147"/>
      <c r="C108" s="148" t="s">
        <v>157</v>
      </c>
      <c r="D108" s="148" t="s">
        <v>137</v>
      </c>
      <c r="E108" s="149" t="s">
        <v>539</v>
      </c>
      <c r="F108" s="150" t="s">
        <v>540</v>
      </c>
      <c r="G108" s="151" t="s">
        <v>168</v>
      </c>
      <c r="H108" s="152">
        <v>24</v>
      </c>
      <c r="I108" s="153"/>
      <c r="J108" s="154">
        <f>ROUND(I108*H108,2)</f>
        <v>0</v>
      </c>
      <c r="K108" s="150" t="s">
        <v>141</v>
      </c>
      <c r="L108" s="31"/>
      <c r="M108" s="155" t="s">
        <v>1</v>
      </c>
      <c r="N108" s="156" t="s">
        <v>40</v>
      </c>
      <c r="O108" s="50"/>
      <c r="P108" s="157">
        <f>O108*H108</f>
        <v>0</v>
      </c>
      <c r="Q108" s="157">
        <v>0</v>
      </c>
      <c r="R108" s="157">
        <f>Q108*H108</f>
        <v>0</v>
      </c>
      <c r="S108" s="157">
        <v>0</v>
      </c>
      <c r="T108" s="158">
        <f>S108*H108</f>
        <v>0</v>
      </c>
      <c r="AR108" s="17" t="s">
        <v>142</v>
      </c>
      <c r="AT108" s="17" t="s">
        <v>137</v>
      </c>
      <c r="AU108" s="17" t="s">
        <v>78</v>
      </c>
      <c r="AY108" s="17" t="s">
        <v>135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17" t="s">
        <v>76</v>
      </c>
      <c r="BK108" s="159">
        <f>ROUND(I108*H108,2)</f>
        <v>0</v>
      </c>
      <c r="BL108" s="17" t="s">
        <v>142</v>
      </c>
      <c r="BM108" s="17" t="s">
        <v>541</v>
      </c>
    </row>
    <row r="109" spans="2:51" s="12" customFormat="1" ht="11.25">
      <c r="B109" s="160"/>
      <c r="D109" s="161" t="s">
        <v>144</v>
      </c>
      <c r="E109" s="162" t="s">
        <v>523</v>
      </c>
      <c r="F109" s="163" t="s">
        <v>542</v>
      </c>
      <c r="H109" s="164">
        <v>24</v>
      </c>
      <c r="I109" s="165"/>
      <c r="L109" s="160"/>
      <c r="M109" s="166"/>
      <c r="N109" s="167"/>
      <c r="O109" s="167"/>
      <c r="P109" s="167"/>
      <c r="Q109" s="167"/>
      <c r="R109" s="167"/>
      <c r="S109" s="167"/>
      <c r="T109" s="168"/>
      <c r="AT109" s="162" t="s">
        <v>144</v>
      </c>
      <c r="AU109" s="162" t="s">
        <v>78</v>
      </c>
      <c r="AV109" s="12" t="s">
        <v>78</v>
      </c>
      <c r="AW109" s="12" t="s">
        <v>31</v>
      </c>
      <c r="AX109" s="12" t="s">
        <v>76</v>
      </c>
      <c r="AY109" s="162" t="s">
        <v>135</v>
      </c>
    </row>
    <row r="110" spans="2:65" s="1" customFormat="1" ht="16.5" customHeight="1">
      <c r="B110" s="147"/>
      <c r="C110" s="148" t="s">
        <v>161</v>
      </c>
      <c r="D110" s="148" t="s">
        <v>137</v>
      </c>
      <c r="E110" s="149" t="s">
        <v>166</v>
      </c>
      <c r="F110" s="150" t="s">
        <v>167</v>
      </c>
      <c r="G110" s="151" t="s">
        <v>168</v>
      </c>
      <c r="H110" s="152">
        <v>172.03</v>
      </c>
      <c r="I110" s="153"/>
      <c r="J110" s="154">
        <f>ROUND(I110*H110,2)</f>
        <v>0</v>
      </c>
      <c r="K110" s="150" t="s">
        <v>169</v>
      </c>
      <c r="L110" s="31"/>
      <c r="M110" s="155" t="s">
        <v>1</v>
      </c>
      <c r="N110" s="156" t="s">
        <v>40</v>
      </c>
      <c r="O110" s="50"/>
      <c r="P110" s="157">
        <f>O110*H110</f>
        <v>0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17" t="s">
        <v>142</v>
      </c>
      <c r="AT110" s="17" t="s">
        <v>137</v>
      </c>
      <c r="AU110" s="17" t="s">
        <v>78</v>
      </c>
      <c r="AY110" s="17" t="s">
        <v>135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17" t="s">
        <v>76</v>
      </c>
      <c r="BK110" s="159">
        <f>ROUND(I110*H110,2)</f>
        <v>0</v>
      </c>
      <c r="BL110" s="17" t="s">
        <v>142</v>
      </c>
      <c r="BM110" s="17" t="s">
        <v>543</v>
      </c>
    </row>
    <row r="111" spans="2:51" s="13" customFormat="1" ht="11.25">
      <c r="B111" s="169"/>
      <c r="D111" s="161" t="s">
        <v>144</v>
      </c>
      <c r="E111" s="170" t="s">
        <v>1</v>
      </c>
      <c r="F111" s="171" t="s">
        <v>534</v>
      </c>
      <c r="H111" s="170" t="s">
        <v>1</v>
      </c>
      <c r="I111" s="172"/>
      <c r="L111" s="169"/>
      <c r="M111" s="173"/>
      <c r="N111" s="174"/>
      <c r="O111" s="174"/>
      <c r="P111" s="174"/>
      <c r="Q111" s="174"/>
      <c r="R111" s="174"/>
      <c r="S111" s="174"/>
      <c r="T111" s="175"/>
      <c r="AT111" s="170" t="s">
        <v>144</v>
      </c>
      <c r="AU111" s="170" t="s">
        <v>78</v>
      </c>
      <c r="AV111" s="13" t="s">
        <v>76</v>
      </c>
      <c r="AW111" s="13" t="s">
        <v>31</v>
      </c>
      <c r="AX111" s="13" t="s">
        <v>69</v>
      </c>
      <c r="AY111" s="170" t="s">
        <v>135</v>
      </c>
    </row>
    <row r="112" spans="2:51" s="12" customFormat="1" ht="11.25">
      <c r="B112" s="160"/>
      <c r="D112" s="161" t="s">
        <v>144</v>
      </c>
      <c r="E112" s="162" t="s">
        <v>1</v>
      </c>
      <c r="F112" s="163" t="s">
        <v>544</v>
      </c>
      <c r="H112" s="164">
        <v>335.161</v>
      </c>
      <c r="I112" s="165"/>
      <c r="L112" s="160"/>
      <c r="M112" s="166"/>
      <c r="N112" s="167"/>
      <c r="O112" s="167"/>
      <c r="P112" s="167"/>
      <c r="Q112" s="167"/>
      <c r="R112" s="167"/>
      <c r="S112" s="167"/>
      <c r="T112" s="168"/>
      <c r="AT112" s="162" t="s">
        <v>144</v>
      </c>
      <c r="AU112" s="162" t="s">
        <v>78</v>
      </c>
      <c r="AV112" s="12" t="s">
        <v>78</v>
      </c>
      <c r="AW112" s="12" t="s">
        <v>31</v>
      </c>
      <c r="AX112" s="12" t="s">
        <v>69</v>
      </c>
      <c r="AY112" s="162" t="s">
        <v>135</v>
      </c>
    </row>
    <row r="113" spans="2:51" s="12" customFormat="1" ht="11.25">
      <c r="B113" s="160"/>
      <c r="D113" s="161" t="s">
        <v>144</v>
      </c>
      <c r="E113" s="162" t="s">
        <v>1</v>
      </c>
      <c r="F113" s="163" t="s">
        <v>545</v>
      </c>
      <c r="H113" s="164">
        <v>27.24</v>
      </c>
      <c r="I113" s="165"/>
      <c r="L113" s="160"/>
      <c r="M113" s="166"/>
      <c r="N113" s="167"/>
      <c r="O113" s="167"/>
      <c r="P113" s="167"/>
      <c r="Q113" s="167"/>
      <c r="R113" s="167"/>
      <c r="S113" s="167"/>
      <c r="T113" s="168"/>
      <c r="AT113" s="162" t="s">
        <v>144</v>
      </c>
      <c r="AU113" s="162" t="s">
        <v>78</v>
      </c>
      <c r="AV113" s="12" t="s">
        <v>78</v>
      </c>
      <c r="AW113" s="12" t="s">
        <v>31</v>
      </c>
      <c r="AX113" s="12" t="s">
        <v>69</v>
      </c>
      <c r="AY113" s="162" t="s">
        <v>135</v>
      </c>
    </row>
    <row r="114" spans="2:51" s="14" customFormat="1" ht="11.25">
      <c r="B114" s="176"/>
      <c r="D114" s="161" t="s">
        <v>144</v>
      </c>
      <c r="E114" s="177" t="s">
        <v>1</v>
      </c>
      <c r="F114" s="178" t="s">
        <v>150</v>
      </c>
      <c r="H114" s="179">
        <v>362.401</v>
      </c>
      <c r="I114" s="180"/>
      <c r="L114" s="176"/>
      <c r="M114" s="181"/>
      <c r="N114" s="182"/>
      <c r="O114" s="182"/>
      <c r="P114" s="182"/>
      <c r="Q114" s="182"/>
      <c r="R114" s="182"/>
      <c r="S114" s="182"/>
      <c r="T114" s="183"/>
      <c r="AT114" s="177" t="s">
        <v>144</v>
      </c>
      <c r="AU114" s="177" t="s">
        <v>78</v>
      </c>
      <c r="AV114" s="14" t="s">
        <v>151</v>
      </c>
      <c r="AW114" s="14" t="s">
        <v>31</v>
      </c>
      <c r="AX114" s="14" t="s">
        <v>69</v>
      </c>
      <c r="AY114" s="177" t="s">
        <v>135</v>
      </c>
    </row>
    <row r="115" spans="2:51" s="12" customFormat="1" ht="11.25">
      <c r="B115" s="160"/>
      <c r="D115" s="161" t="s">
        <v>144</v>
      </c>
      <c r="E115" s="162" t="s">
        <v>1</v>
      </c>
      <c r="F115" s="163" t="s">
        <v>172</v>
      </c>
      <c r="H115" s="164">
        <v>-75.684</v>
      </c>
      <c r="I115" s="165"/>
      <c r="L115" s="160"/>
      <c r="M115" s="166"/>
      <c r="N115" s="167"/>
      <c r="O115" s="167"/>
      <c r="P115" s="167"/>
      <c r="Q115" s="167"/>
      <c r="R115" s="167"/>
      <c r="S115" s="167"/>
      <c r="T115" s="168"/>
      <c r="AT115" s="162" t="s">
        <v>144</v>
      </c>
      <c r="AU115" s="162" t="s">
        <v>78</v>
      </c>
      <c r="AV115" s="12" t="s">
        <v>78</v>
      </c>
      <c r="AW115" s="12" t="s">
        <v>31</v>
      </c>
      <c r="AX115" s="12" t="s">
        <v>69</v>
      </c>
      <c r="AY115" s="162" t="s">
        <v>135</v>
      </c>
    </row>
    <row r="116" spans="2:51" s="15" customFormat="1" ht="11.25">
      <c r="B116" s="184"/>
      <c r="D116" s="161" t="s">
        <v>144</v>
      </c>
      <c r="E116" s="185" t="s">
        <v>94</v>
      </c>
      <c r="F116" s="186" t="s">
        <v>152</v>
      </c>
      <c r="H116" s="187">
        <v>286.717</v>
      </c>
      <c r="I116" s="188"/>
      <c r="L116" s="184"/>
      <c r="M116" s="189"/>
      <c r="N116" s="190"/>
      <c r="O116" s="190"/>
      <c r="P116" s="190"/>
      <c r="Q116" s="190"/>
      <c r="R116" s="190"/>
      <c r="S116" s="190"/>
      <c r="T116" s="191"/>
      <c r="AT116" s="185" t="s">
        <v>144</v>
      </c>
      <c r="AU116" s="185" t="s">
        <v>78</v>
      </c>
      <c r="AV116" s="15" t="s">
        <v>142</v>
      </c>
      <c r="AW116" s="15" t="s">
        <v>31</v>
      </c>
      <c r="AX116" s="15" t="s">
        <v>69</v>
      </c>
      <c r="AY116" s="185" t="s">
        <v>135</v>
      </c>
    </row>
    <row r="117" spans="2:51" s="12" customFormat="1" ht="11.25">
      <c r="B117" s="160"/>
      <c r="D117" s="161" t="s">
        <v>144</v>
      </c>
      <c r="E117" s="162" t="s">
        <v>1</v>
      </c>
      <c r="F117" s="163" t="s">
        <v>173</v>
      </c>
      <c r="H117" s="164">
        <v>172.03</v>
      </c>
      <c r="I117" s="165"/>
      <c r="L117" s="160"/>
      <c r="M117" s="166"/>
      <c r="N117" s="167"/>
      <c r="O117" s="167"/>
      <c r="P117" s="167"/>
      <c r="Q117" s="167"/>
      <c r="R117" s="167"/>
      <c r="S117" s="167"/>
      <c r="T117" s="168"/>
      <c r="AT117" s="162" t="s">
        <v>144</v>
      </c>
      <c r="AU117" s="162" t="s">
        <v>78</v>
      </c>
      <c r="AV117" s="12" t="s">
        <v>78</v>
      </c>
      <c r="AW117" s="12" t="s">
        <v>31</v>
      </c>
      <c r="AX117" s="12" t="s">
        <v>76</v>
      </c>
      <c r="AY117" s="162" t="s">
        <v>135</v>
      </c>
    </row>
    <row r="118" spans="2:65" s="1" customFormat="1" ht="16.5" customHeight="1">
      <c r="B118" s="147"/>
      <c r="C118" s="148" t="s">
        <v>260</v>
      </c>
      <c r="D118" s="148" t="s">
        <v>137</v>
      </c>
      <c r="E118" s="149" t="s">
        <v>175</v>
      </c>
      <c r="F118" s="150" t="s">
        <v>176</v>
      </c>
      <c r="G118" s="151" t="s">
        <v>168</v>
      </c>
      <c r="H118" s="152">
        <v>51.609</v>
      </c>
      <c r="I118" s="153"/>
      <c r="J118" s="154">
        <f>ROUND(I118*H118,2)</f>
        <v>0</v>
      </c>
      <c r="K118" s="150" t="s">
        <v>141</v>
      </c>
      <c r="L118" s="31"/>
      <c r="M118" s="155" t="s">
        <v>1</v>
      </c>
      <c r="N118" s="156" t="s">
        <v>40</v>
      </c>
      <c r="O118" s="50"/>
      <c r="P118" s="157">
        <f>O118*H118</f>
        <v>0</v>
      </c>
      <c r="Q118" s="157">
        <v>0</v>
      </c>
      <c r="R118" s="157">
        <f>Q118*H118</f>
        <v>0</v>
      </c>
      <c r="S118" s="157">
        <v>0</v>
      </c>
      <c r="T118" s="158">
        <f>S118*H118</f>
        <v>0</v>
      </c>
      <c r="AR118" s="17" t="s">
        <v>142</v>
      </c>
      <c r="AT118" s="17" t="s">
        <v>137</v>
      </c>
      <c r="AU118" s="17" t="s">
        <v>78</v>
      </c>
      <c r="AY118" s="17" t="s">
        <v>135</v>
      </c>
      <c r="BE118" s="159">
        <f>IF(N118="základní",J118,0)</f>
        <v>0</v>
      </c>
      <c r="BF118" s="159">
        <f>IF(N118="snížená",J118,0)</f>
        <v>0</v>
      </c>
      <c r="BG118" s="159">
        <f>IF(N118="zákl. přenesená",J118,0)</f>
        <v>0</v>
      </c>
      <c r="BH118" s="159">
        <f>IF(N118="sníž. přenesená",J118,0)</f>
        <v>0</v>
      </c>
      <c r="BI118" s="159">
        <f>IF(N118="nulová",J118,0)</f>
        <v>0</v>
      </c>
      <c r="BJ118" s="17" t="s">
        <v>76</v>
      </c>
      <c r="BK118" s="159">
        <f>ROUND(I118*H118,2)</f>
        <v>0</v>
      </c>
      <c r="BL118" s="17" t="s">
        <v>142</v>
      </c>
      <c r="BM118" s="17" t="s">
        <v>546</v>
      </c>
    </row>
    <row r="119" spans="2:51" s="12" customFormat="1" ht="11.25">
      <c r="B119" s="160"/>
      <c r="D119" s="161" t="s">
        <v>144</v>
      </c>
      <c r="E119" s="162" t="s">
        <v>1</v>
      </c>
      <c r="F119" s="163" t="s">
        <v>178</v>
      </c>
      <c r="H119" s="164">
        <v>51.609</v>
      </c>
      <c r="I119" s="165"/>
      <c r="L119" s="160"/>
      <c r="M119" s="166"/>
      <c r="N119" s="167"/>
      <c r="O119" s="167"/>
      <c r="P119" s="167"/>
      <c r="Q119" s="167"/>
      <c r="R119" s="167"/>
      <c r="S119" s="167"/>
      <c r="T119" s="168"/>
      <c r="AT119" s="162" t="s">
        <v>144</v>
      </c>
      <c r="AU119" s="162" t="s">
        <v>78</v>
      </c>
      <c r="AV119" s="12" t="s">
        <v>78</v>
      </c>
      <c r="AW119" s="12" t="s">
        <v>31</v>
      </c>
      <c r="AX119" s="12" t="s">
        <v>76</v>
      </c>
      <c r="AY119" s="162" t="s">
        <v>135</v>
      </c>
    </row>
    <row r="120" spans="2:65" s="1" customFormat="1" ht="16.5" customHeight="1">
      <c r="B120" s="147"/>
      <c r="C120" s="148" t="s">
        <v>165</v>
      </c>
      <c r="D120" s="148" t="s">
        <v>137</v>
      </c>
      <c r="E120" s="149" t="s">
        <v>180</v>
      </c>
      <c r="F120" s="150" t="s">
        <v>181</v>
      </c>
      <c r="G120" s="151" t="s">
        <v>168</v>
      </c>
      <c r="H120" s="152">
        <v>114.687</v>
      </c>
      <c r="I120" s="153"/>
      <c r="J120" s="154">
        <f>ROUND(I120*H120,2)</f>
        <v>0</v>
      </c>
      <c r="K120" s="150" t="s">
        <v>169</v>
      </c>
      <c r="L120" s="31"/>
      <c r="M120" s="155" t="s">
        <v>1</v>
      </c>
      <c r="N120" s="156" t="s">
        <v>40</v>
      </c>
      <c r="O120" s="50"/>
      <c r="P120" s="157">
        <f>O120*H120</f>
        <v>0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17" t="s">
        <v>142</v>
      </c>
      <c r="AT120" s="17" t="s">
        <v>137</v>
      </c>
      <c r="AU120" s="17" t="s">
        <v>78</v>
      </c>
      <c r="AY120" s="17" t="s">
        <v>135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17" t="s">
        <v>76</v>
      </c>
      <c r="BK120" s="159">
        <f>ROUND(I120*H120,2)</f>
        <v>0</v>
      </c>
      <c r="BL120" s="17" t="s">
        <v>142</v>
      </c>
      <c r="BM120" s="17" t="s">
        <v>547</v>
      </c>
    </row>
    <row r="121" spans="2:51" s="12" customFormat="1" ht="11.25">
      <c r="B121" s="160"/>
      <c r="D121" s="161" t="s">
        <v>144</v>
      </c>
      <c r="E121" s="162" t="s">
        <v>1</v>
      </c>
      <c r="F121" s="163" t="s">
        <v>183</v>
      </c>
      <c r="H121" s="164">
        <v>114.687</v>
      </c>
      <c r="I121" s="165"/>
      <c r="L121" s="160"/>
      <c r="M121" s="166"/>
      <c r="N121" s="167"/>
      <c r="O121" s="167"/>
      <c r="P121" s="167"/>
      <c r="Q121" s="167"/>
      <c r="R121" s="167"/>
      <c r="S121" s="167"/>
      <c r="T121" s="168"/>
      <c r="AT121" s="162" t="s">
        <v>144</v>
      </c>
      <c r="AU121" s="162" t="s">
        <v>78</v>
      </c>
      <c r="AV121" s="12" t="s">
        <v>78</v>
      </c>
      <c r="AW121" s="12" t="s">
        <v>31</v>
      </c>
      <c r="AX121" s="12" t="s">
        <v>76</v>
      </c>
      <c r="AY121" s="162" t="s">
        <v>135</v>
      </c>
    </row>
    <row r="122" spans="2:65" s="1" customFormat="1" ht="16.5" customHeight="1">
      <c r="B122" s="147"/>
      <c r="C122" s="148" t="s">
        <v>174</v>
      </c>
      <c r="D122" s="148" t="s">
        <v>137</v>
      </c>
      <c r="E122" s="149" t="s">
        <v>185</v>
      </c>
      <c r="F122" s="150" t="s">
        <v>186</v>
      </c>
      <c r="G122" s="151" t="s">
        <v>168</v>
      </c>
      <c r="H122" s="152">
        <v>34.406</v>
      </c>
      <c r="I122" s="153"/>
      <c r="J122" s="154">
        <f>ROUND(I122*H122,2)</f>
        <v>0</v>
      </c>
      <c r="K122" s="150" t="s">
        <v>141</v>
      </c>
      <c r="L122" s="31"/>
      <c r="M122" s="155" t="s">
        <v>1</v>
      </c>
      <c r="N122" s="156" t="s">
        <v>40</v>
      </c>
      <c r="O122" s="50"/>
      <c r="P122" s="157">
        <f>O122*H122</f>
        <v>0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AR122" s="17" t="s">
        <v>142</v>
      </c>
      <c r="AT122" s="17" t="s">
        <v>137</v>
      </c>
      <c r="AU122" s="17" t="s">
        <v>78</v>
      </c>
      <c r="AY122" s="17" t="s">
        <v>135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17" t="s">
        <v>76</v>
      </c>
      <c r="BK122" s="159">
        <f>ROUND(I122*H122,2)</f>
        <v>0</v>
      </c>
      <c r="BL122" s="17" t="s">
        <v>142</v>
      </c>
      <c r="BM122" s="17" t="s">
        <v>548</v>
      </c>
    </row>
    <row r="123" spans="2:51" s="12" customFormat="1" ht="11.25">
      <c r="B123" s="160"/>
      <c r="D123" s="161" t="s">
        <v>144</v>
      </c>
      <c r="E123" s="162" t="s">
        <v>1</v>
      </c>
      <c r="F123" s="163" t="s">
        <v>188</v>
      </c>
      <c r="H123" s="164">
        <v>34.406</v>
      </c>
      <c r="I123" s="165"/>
      <c r="L123" s="160"/>
      <c r="M123" s="166"/>
      <c r="N123" s="167"/>
      <c r="O123" s="167"/>
      <c r="P123" s="167"/>
      <c r="Q123" s="167"/>
      <c r="R123" s="167"/>
      <c r="S123" s="167"/>
      <c r="T123" s="168"/>
      <c r="AT123" s="162" t="s">
        <v>144</v>
      </c>
      <c r="AU123" s="162" t="s">
        <v>78</v>
      </c>
      <c r="AV123" s="12" t="s">
        <v>78</v>
      </c>
      <c r="AW123" s="12" t="s">
        <v>31</v>
      </c>
      <c r="AX123" s="12" t="s">
        <v>76</v>
      </c>
      <c r="AY123" s="162" t="s">
        <v>135</v>
      </c>
    </row>
    <row r="124" spans="2:65" s="1" customFormat="1" ht="16.5" customHeight="1">
      <c r="B124" s="147"/>
      <c r="C124" s="148" t="s">
        <v>179</v>
      </c>
      <c r="D124" s="148" t="s">
        <v>137</v>
      </c>
      <c r="E124" s="149" t="s">
        <v>190</v>
      </c>
      <c r="F124" s="150" t="s">
        <v>191</v>
      </c>
      <c r="G124" s="151" t="s">
        <v>168</v>
      </c>
      <c r="H124" s="152">
        <v>2.295</v>
      </c>
      <c r="I124" s="153"/>
      <c r="J124" s="154">
        <f>ROUND(I124*H124,2)</f>
        <v>0</v>
      </c>
      <c r="K124" s="150" t="s">
        <v>141</v>
      </c>
      <c r="L124" s="31"/>
      <c r="M124" s="155" t="s">
        <v>1</v>
      </c>
      <c r="N124" s="156" t="s">
        <v>40</v>
      </c>
      <c r="O124" s="50"/>
      <c r="P124" s="157">
        <f>O124*H124</f>
        <v>0</v>
      </c>
      <c r="Q124" s="157">
        <v>0</v>
      </c>
      <c r="R124" s="157">
        <f>Q124*H124</f>
        <v>0</v>
      </c>
      <c r="S124" s="157">
        <v>0</v>
      </c>
      <c r="T124" s="158">
        <f>S124*H124</f>
        <v>0</v>
      </c>
      <c r="AR124" s="17" t="s">
        <v>142</v>
      </c>
      <c r="AT124" s="17" t="s">
        <v>137</v>
      </c>
      <c r="AU124" s="17" t="s">
        <v>78</v>
      </c>
      <c r="AY124" s="17" t="s">
        <v>135</v>
      </c>
      <c r="BE124" s="159">
        <f>IF(N124="základní",J124,0)</f>
        <v>0</v>
      </c>
      <c r="BF124" s="159">
        <f>IF(N124="snížená",J124,0)</f>
        <v>0</v>
      </c>
      <c r="BG124" s="159">
        <f>IF(N124="zákl. přenesená",J124,0)</f>
        <v>0</v>
      </c>
      <c r="BH124" s="159">
        <f>IF(N124="sníž. přenesená",J124,0)</f>
        <v>0</v>
      </c>
      <c r="BI124" s="159">
        <f>IF(N124="nulová",J124,0)</f>
        <v>0</v>
      </c>
      <c r="BJ124" s="17" t="s">
        <v>76</v>
      </c>
      <c r="BK124" s="159">
        <f>ROUND(I124*H124,2)</f>
        <v>0</v>
      </c>
      <c r="BL124" s="17" t="s">
        <v>142</v>
      </c>
      <c r="BM124" s="17" t="s">
        <v>549</v>
      </c>
    </row>
    <row r="125" spans="2:51" s="12" customFormat="1" ht="11.25">
      <c r="B125" s="160"/>
      <c r="D125" s="161" t="s">
        <v>144</v>
      </c>
      <c r="E125" s="162" t="s">
        <v>96</v>
      </c>
      <c r="F125" s="163" t="s">
        <v>194</v>
      </c>
      <c r="H125" s="164">
        <v>3.825</v>
      </c>
      <c r="I125" s="165"/>
      <c r="L125" s="160"/>
      <c r="M125" s="166"/>
      <c r="N125" s="167"/>
      <c r="O125" s="167"/>
      <c r="P125" s="167"/>
      <c r="Q125" s="167"/>
      <c r="R125" s="167"/>
      <c r="S125" s="167"/>
      <c r="T125" s="168"/>
      <c r="AT125" s="162" t="s">
        <v>144</v>
      </c>
      <c r="AU125" s="162" t="s">
        <v>78</v>
      </c>
      <c r="AV125" s="12" t="s">
        <v>78</v>
      </c>
      <c r="AW125" s="12" t="s">
        <v>31</v>
      </c>
      <c r="AX125" s="12" t="s">
        <v>69</v>
      </c>
      <c r="AY125" s="162" t="s">
        <v>135</v>
      </c>
    </row>
    <row r="126" spans="2:51" s="15" customFormat="1" ht="11.25">
      <c r="B126" s="184"/>
      <c r="D126" s="161" t="s">
        <v>144</v>
      </c>
      <c r="E126" s="185" t="s">
        <v>98</v>
      </c>
      <c r="F126" s="186" t="s">
        <v>152</v>
      </c>
      <c r="H126" s="187">
        <v>3.825</v>
      </c>
      <c r="I126" s="188"/>
      <c r="L126" s="184"/>
      <c r="M126" s="189"/>
      <c r="N126" s="190"/>
      <c r="O126" s="190"/>
      <c r="P126" s="190"/>
      <c r="Q126" s="190"/>
      <c r="R126" s="190"/>
      <c r="S126" s="190"/>
      <c r="T126" s="191"/>
      <c r="AT126" s="185" t="s">
        <v>144</v>
      </c>
      <c r="AU126" s="185" t="s">
        <v>78</v>
      </c>
      <c r="AV126" s="15" t="s">
        <v>142</v>
      </c>
      <c r="AW126" s="15" t="s">
        <v>31</v>
      </c>
      <c r="AX126" s="15" t="s">
        <v>69</v>
      </c>
      <c r="AY126" s="185" t="s">
        <v>135</v>
      </c>
    </row>
    <row r="127" spans="2:51" s="12" customFormat="1" ht="11.25">
      <c r="B127" s="160"/>
      <c r="D127" s="161" t="s">
        <v>144</v>
      </c>
      <c r="E127" s="162" t="s">
        <v>1</v>
      </c>
      <c r="F127" s="163" t="s">
        <v>195</v>
      </c>
      <c r="H127" s="164">
        <v>2.295</v>
      </c>
      <c r="I127" s="165"/>
      <c r="L127" s="160"/>
      <c r="M127" s="166"/>
      <c r="N127" s="167"/>
      <c r="O127" s="167"/>
      <c r="P127" s="167"/>
      <c r="Q127" s="167"/>
      <c r="R127" s="167"/>
      <c r="S127" s="167"/>
      <c r="T127" s="168"/>
      <c r="AT127" s="162" t="s">
        <v>144</v>
      </c>
      <c r="AU127" s="162" t="s">
        <v>78</v>
      </c>
      <c r="AV127" s="12" t="s">
        <v>78</v>
      </c>
      <c r="AW127" s="12" t="s">
        <v>31</v>
      </c>
      <c r="AX127" s="12" t="s">
        <v>76</v>
      </c>
      <c r="AY127" s="162" t="s">
        <v>135</v>
      </c>
    </row>
    <row r="128" spans="2:65" s="1" customFormat="1" ht="16.5" customHeight="1">
      <c r="B128" s="147"/>
      <c r="C128" s="148" t="s">
        <v>184</v>
      </c>
      <c r="D128" s="148" t="s">
        <v>137</v>
      </c>
      <c r="E128" s="149" t="s">
        <v>197</v>
      </c>
      <c r="F128" s="150" t="s">
        <v>198</v>
      </c>
      <c r="G128" s="151" t="s">
        <v>168</v>
      </c>
      <c r="H128" s="152">
        <v>0.689</v>
      </c>
      <c r="I128" s="153"/>
      <c r="J128" s="154">
        <f>ROUND(I128*H128,2)</f>
        <v>0</v>
      </c>
      <c r="K128" s="150" t="s">
        <v>141</v>
      </c>
      <c r="L128" s="31"/>
      <c r="M128" s="155" t="s">
        <v>1</v>
      </c>
      <c r="N128" s="156" t="s">
        <v>40</v>
      </c>
      <c r="O128" s="50"/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17" t="s">
        <v>142</v>
      </c>
      <c r="AT128" s="17" t="s">
        <v>137</v>
      </c>
      <c r="AU128" s="17" t="s">
        <v>78</v>
      </c>
      <c r="AY128" s="17" t="s">
        <v>135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7" t="s">
        <v>76</v>
      </c>
      <c r="BK128" s="159">
        <f>ROUND(I128*H128,2)</f>
        <v>0</v>
      </c>
      <c r="BL128" s="17" t="s">
        <v>142</v>
      </c>
      <c r="BM128" s="17" t="s">
        <v>550</v>
      </c>
    </row>
    <row r="129" spans="2:51" s="12" customFormat="1" ht="11.25">
      <c r="B129" s="160"/>
      <c r="D129" s="161" t="s">
        <v>144</v>
      </c>
      <c r="E129" s="162" t="s">
        <v>1</v>
      </c>
      <c r="F129" s="163" t="s">
        <v>200</v>
      </c>
      <c r="H129" s="164">
        <v>0.689</v>
      </c>
      <c r="I129" s="165"/>
      <c r="L129" s="160"/>
      <c r="M129" s="166"/>
      <c r="N129" s="167"/>
      <c r="O129" s="167"/>
      <c r="P129" s="167"/>
      <c r="Q129" s="167"/>
      <c r="R129" s="167"/>
      <c r="S129" s="167"/>
      <c r="T129" s="168"/>
      <c r="AT129" s="162" t="s">
        <v>144</v>
      </c>
      <c r="AU129" s="162" t="s">
        <v>78</v>
      </c>
      <c r="AV129" s="12" t="s">
        <v>78</v>
      </c>
      <c r="AW129" s="12" t="s">
        <v>31</v>
      </c>
      <c r="AX129" s="12" t="s">
        <v>76</v>
      </c>
      <c r="AY129" s="162" t="s">
        <v>135</v>
      </c>
    </row>
    <row r="130" spans="2:65" s="1" customFormat="1" ht="16.5" customHeight="1">
      <c r="B130" s="147"/>
      <c r="C130" s="148" t="s">
        <v>189</v>
      </c>
      <c r="D130" s="148" t="s">
        <v>137</v>
      </c>
      <c r="E130" s="149" t="s">
        <v>201</v>
      </c>
      <c r="F130" s="150" t="s">
        <v>202</v>
      </c>
      <c r="G130" s="151" t="s">
        <v>168</v>
      </c>
      <c r="H130" s="152">
        <v>1.53</v>
      </c>
      <c r="I130" s="153"/>
      <c r="J130" s="154">
        <f>ROUND(I130*H130,2)</f>
        <v>0</v>
      </c>
      <c r="K130" s="150" t="s">
        <v>141</v>
      </c>
      <c r="L130" s="31"/>
      <c r="M130" s="155" t="s">
        <v>1</v>
      </c>
      <c r="N130" s="156" t="s">
        <v>40</v>
      </c>
      <c r="O130" s="50"/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AR130" s="17" t="s">
        <v>142</v>
      </c>
      <c r="AT130" s="17" t="s">
        <v>137</v>
      </c>
      <c r="AU130" s="17" t="s">
        <v>78</v>
      </c>
      <c r="AY130" s="17" t="s">
        <v>135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17" t="s">
        <v>76</v>
      </c>
      <c r="BK130" s="159">
        <f>ROUND(I130*H130,2)</f>
        <v>0</v>
      </c>
      <c r="BL130" s="17" t="s">
        <v>142</v>
      </c>
      <c r="BM130" s="17" t="s">
        <v>551</v>
      </c>
    </row>
    <row r="131" spans="2:51" s="12" customFormat="1" ht="11.25">
      <c r="B131" s="160"/>
      <c r="D131" s="161" t="s">
        <v>144</v>
      </c>
      <c r="E131" s="162" t="s">
        <v>1</v>
      </c>
      <c r="F131" s="163" t="s">
        <v>204</v>
      </c>
      <c r="H131" s="164">
        <v>1.53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144</v>
      </c>
      <c r="AU131" s="162" t="s">
        <v>78</v>
      </c>
      <c r="AV131" s="12" t="s">
        <v>78</v>
      </c>
      <c r="AW131" s="12" t="s">
        <v>31</v>
      </c>
      <c r="AX131" s="12" t="s">
        <v>76</v>
      </c>
      <c r="AY131" s="162" t="s">
        <v>135</v>
      </c>
    </row>
    <row r="132" spans="2:65" s="1" customFormat="1" ht="16.5" customHeight="1">
      <c r="B132" s="147"/>
      <c r="C132" s="148" t="s">
        <v>196</v>
      </c>
      <c r="D132" s="148" t="s">
        <v>137</v>
      </c>
      <c r="E132" s="149" t="s">
        <v>206</v>
      </c>
      <c r="F132" s="150" t="s">
        <v>207</v>
      </c>
      <c r="G132" s="151" t="s">
        <v>168</v>
      </c>
      <c r="H132" s="152">
        <v>0.459</v>
      </c>
      <c r="I132" s="153"/>
      <c r="J132" s="154">
        <f>ROUND(I132*H132,2)</f>
        <v>0</v>
      </c>
      <c r="K132" s="150" t="s">
        <v>141</v>
      </c>
      <c r="L132" s="31"/>
      <c r="M132" s="155" t="s">
        <v>1</v>
      </c>
      <c r="N132" s="156" t="s">
        <v>40</v>
      </c>
      <c r="O132" s="50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17" t="s">
        <v>142</v>
      </c>
      <c r="AT132" s="17" t="s">
        <v>137</v>
      </c>
      <c r="AU132" s="17" t="s">
        <v>78</v>
      </c>
      <c r="AY132" s="17" t="s">
        <v>135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7" t="s">
        <v>76</v>
      </c>
      <c r="BK132" s="159">
        <f>ROUND(I132*H132,2)</f>
        <v>0</v>
      </c>
      <c r="BL132" s="17" t="s">
        <v>142</v>
      </c>
      <c r="BM132" s="17" t="s">
        <v>552</v>
      </c>
    </row>
    <row r="133" spans="2:51" s="12" customFormat="1" ht="11.25">
      <c r="B133" s="160"/>
      <c r="D133" s="161" t="s">
        <v>144</v>
      </c>
      <c r="E133" s="162" t="s">
        <v>1</v>
      </c>
      <c r="F133" s="163" t="s">
        <v>209</v>
      </c>
      <c r="H133" s="164">
        <v>0.459</v>
      </c>
      <c r="I133" s="165"/>
      <c r="L133" s="160"/>
      <c r="M133" s="166"/>
      <c r="N133" s="167"/>
      <c r="O133" s="167"/>
      <c r="P133" s="167"/>
      <c r="Q133" s="167"/>
      <c r="R133" s="167"/>
      <c r="S133" s="167"/>
      <c r="T133" s="168"/>
      <c r="AT133" s="162" t="s">
        <v>144</v>
      </c>
      <c r="AU133" s="162" t="s">
        <v>78</v>
      </c>
      <c r="AV133" s="12" t="s">
        <v>78</v>
      </c>
      <c r="AW133" s="12" t="s">
        <v>31</v>
      </c>
      <c r="AX133" s="12" t="s">
        <v>76</v>
      </c>
      <c r="AY133" s="162" t="s">
        <v>135</v>
      </c>
    </row>
    <row r="134" spans="2:65" s="1" customFormat="1" ht="16.5" customHeight="1">
      <c r="B134" s="147"/>
      <c r="C134" s="148" t="s">
        <v>8</v>
      </c>
      <c r="D134" s="148" t="s">
        <v>137</v>
      </c>
      <c r="E134" s="149" t="s">
        <v>211</v>
      </c>
      <c r="F134" s="150" t="s">
        <v>212</v>
      </c>
      <c r="G134" s="151" t="s">
        <v>140</v>
      </c>
      <c r="H134" s="152">
        <v>906.002</v>
      </c>
      <c r="I134" s="153"/>
      <c r="J134" s="154">
        <f>ROUND(I134*H134,2)</f>
        <v>0</v>
      </c>
      <c r="K134" s="150" t="s">
        <v>141</v>
      </c>
      <c r="L134" s="31"/>
      <c r="M134" s="155" t="s">
        <v>1</v>
      </c>
      <c r="N134" s="156" t="s">
        <v>40</v>
      </c>
      <c r="O134" s="50"/>
      <c r="P134" s="157">
        <f>O134*H134</f>
        <v>0</v>
      </c>
      <c r="Q134" s="157">
        <v>0.00084</v>
      </c>
      <c r="R134" s="157">
        <f>Q134*H134</f>
        <v>0.7610416799999999</v>
      </c>
      <c r="S134" s="157">
        <v>0</v>
      </c>
      <c r="T134" s="158">
        <f>S134*H134</f>
        <v>0</v>
      </c>
      <c r="AR134" s="17" t="s">
        <v>142</v>
      </c>
      <c r="AT134" s="17" t="s">
        <v>137</v>
      </c>
      <c r="AU134" s="17" t="s">
        <v>78</v>
      </c>
      <c r="AY134" s="17" t="s">
        <v>135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7" t="s">
        <v>76</v>
      </c>
      <c r="BK134" s="159">
        <f>ROUND(I134*H134,2)</f>
        <v>0</v>
      </c>
      <c r="BL134" s="17" t="s">
        <v>142</v>
      </c>
      <c r="BM134" s="17" t="s">
        <v>553</v>
      </c>
    </row>
    <row r="135" spans="2:51" s="13" customFormat="1" ht="11.25">
      <c r="B135" s="169"/>
      <c r="D135" s="161" t="s">
        <v>144</v>
      </c>
      <c r="E135" s="170" t="s">
        <v>1</v>
      </c>
      <c r="F135" s="171" t="s">
        <v>534</v>
      </c>
      <c r="H135" s="170" t="s">
        <v>1</v>
      </c>
      <c r="I135" s="172"/>
      <c r="L135" s="169"/>
      <c r="M135" s="173"/>
      <c r="N135" s="174"/>
      <c r="O135" s="174"/>
      <c r="P135" s="174"/>
      <c r="Q135" s="174"/>
      <c r="R135" s="174"/>
      <c r="S135" s="174"/>
      <c r="T135" s="175"/>
      <c r="AT135" s="170" t="s">
        <v>144</v>
      </c>
      <c r="AU135" s="170" t="s">
        <v>78</v>
      </c>
      <c r="AV135" s="13" t="s">
        <v>76</v>
      </c>
      <c r="AW135" s="13" t="s">
        <v>31</v>
      </c>
      <c r="AX135" s="13" t="s">
        <v>69</v>
      </c>
      <c r="AY135" s="170" t="s">
        <v>135</v>
      </c>
    </row>
    <row r="136" spans="2:51" s="12" customFormat="1" ht="11.25">
      <c r="B136" s="160"/>
      <c r="D136" s="161" t="s">
        <v>144</v>
      </c>
      <c r="E136" s="162" t="s">
        <v>1</v>
      </c>
      <c r="F136" s="163" t="s">
        <v>554</v>
      </c>
      <c r="H136" s="164">
        <v>837.902</v>
      </c>
      <c r="I136" s="165"/>
      <c r="L136" s="160"/>
      <c r="M136" s="166"/>
      <c r="N136" s="167"/>
      <c r="O136" s="167"/>
      <c r="P136" s="167"/>
      <c r="Q136" s="167"/>
      <c r="R136" s="167"/>
      <c r="S136" s="167"/>
      <c r="T136" s="168"/>
      <c r="AT136" s="162" t="s">
        <v>144</v>
      </c>
      <c r="AU136" s="162" t="s">
        <v>78</v>
      </c>
      <c r="AV136" s="12" t="s">
        <v>78</v>
      </c>
      <c r="AW136" s="12" t="s">
        <v>31</v>
      </c>
      <c r="AX136" s="12" t="s">
        <v>69</v>
      </c>
      <c r="AY136" s="162" t="s">
        <v>135</v>
      </c>
    </row>
    <row r="137" spans="2:51" s="12" customFormat="1" ht="11.25">
      <c r="B137" s="160"/>
      <c r="D137" s="161" t="s">
        <v>144</v>
      </c>
      <c r="E137" s="162" t="s">
        <v>1</v>
      </c>
      <c r="F137" s="163" t="s">
        <v>555</v>
      </c>
      <c r="H137" s="164">
        <v>68.1</v>
      </c>
      <c r="I137" s="165"/>
      <c r="L137" s="160"/>
      <c r="M137" s="166"/>
      <c r="N137" s="167"/>
      <c r="O137" s="167"/>
      <c r="P137" s="167"/>
      <c r="Q137" s="167"/>
      <c r="R137" s="167"/>
      <c r="S137" s="167"/>
      <c r="T137" s="168"/>
      <c r="AT137" s="162" t="s">
        <v>144</v>
      </c>
      <c r="AU137" s="162" t="s">
        <v>78</v>
      </c>
      <c r="AV137" s="12" t="s">
        <v>78</v>
      </c>
      <c r="AW137" s="12" t="s">
        <v>31</v>
      </c>
      <c r="AX137" s="12" t="s">
        <v>69</v>
      </c>
      <c r="AY137" s="162" t="s">
        <v>135</v>
      </c>
    </row>
    <row r="138" spans="2:51" s="15" customFormat="1" ht="11.25">
      <c r="B138" s="184"/>
      <c r="D138" s="161" t="s">
        <v>144</v>
      </c>
      <c r="E138" s="185" t="s">
        <v>1</v>
      </c>
      <c r="F138" s="186" t="s">
        <v>152</v>
      </c>
      <c r="H138" s="187">
        <v>906.002</v>
      </c>
      <c r="I138" s="188"/>
      <c r="L138" s="184"/>
      <c r="M138" s="189"/>
      <c r="N138" s="190"/>
      <c r="O138" s="190"/>
      <c r="P138" s="190"/>
      <c r="Q138" s="190"/>
      <c r="R138" s="190"/>
      <c r="S138" s="190"/>
      <c r="T138" s="191"/>
      <c r="AT138" s="185" t="s">
        <v>144</v>
      </c>
      <c r="AU138" s="185" t="s">
        <v>78</v>
      </c>
      <c r="AV138" s="15" t="s">
        <v>142</v>
      </c>
      <c r="AW138" s="15" t="s">
        <v>31</v>
      </c>
      <c r="AX138" s="15" t="s">
        <v>76</v>
      </c>
      <c r="AY138" s="185" t="s">
        <v>135</v>
      </c>
    </row>
    <row r="139" spans="2:65" s="1" customFormat="1" ht="16.5" customHeight="1">
      <c r="B139" s="147"/>
      <c r="C139" s="148" t="s">
        <v>205</v>
      </c>
      <c r="D139" s="148" t="s">
        <v>137</v>
      </c>
      <c r="E139" s="149" t="s">
        <v>216</v>
      </c>
      <c r="F139" s="150" t="s">
        <v>217</v>
      </c>
      <c r="G139" s="151" t="s">
        <v>140</v>
      </c>
      <c r="H139" s="152">
        <v>906.002</v>
      </c>
      <c r="I139" s="153"/>
      <c r="J139" s="154">
        <f>ROUND(I139*H139,2)</f>
        <v>0</v>
      </c>
      <c r="K139" s="150" t="s">
        <v>141</v>
      </c>
      <c r="L139" s="31"/>
      <c r="M139" s="155" t="s">
        <v>1</v>
      </c>
      <c r="N139" s="156" t="s">
        <v>40</v>
      </c>
      <c r="O139" s="50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7" t="s">
        <v>142</v>
      </c>
      <c r="AT139" s="17" t="s">
        <v>137</v>
      </c>
      <c r="AU139" s="17" t="s">
        <v>78</v>
      </c>
      <c r="AY139" s="17" t="s">
        <v>135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17" t="s">
        <v>76</v>
      </c>
      <c r="BK139" s="159">
        <f>ROUND(I139*H139,2)</f>
        <v>0</v>
      </c>
      <c r="BL139" s="17" t="s">
        <v>142</v>
      </c>
      <c r="BM139" s="17" t="s">
        <v>556</v>
      </c>
    </row>
    <row r="140" spans="2:65" s="1" customFormat="1" ht="16.5" customHeight="1">
      <c r="B140" s="147"/>
      <c r="C140" s="148" t="s">
        <v>557</v>
      </c>
      <c r="D140" s="148" t="s">
        <v>137</v>
      </c>
      <c r="E140" s="149" t="s">
        <v>220</v>
      </c>
      <c r="F140" s="150" t="s">
        <v>221</v>
      </c>
      <c r="G140" s="151" t="s">
        <v>140</v>
      </c>
      <c r="H140" s="152">
        <v>10.2</v>
      </c>
      <c r="I140" s="153"/>
      <c r="J140" s="154">
        <f>ROUND(I140*H140,2)</f>
        <v>0</v>
      </c>
      <c r="K140" s="150" t="s">
        <v>141</v>
      </c>
      <c r="L140" s="31"/>
      <c r="M140" s="155" t="s">
        <v>1</v>
      </c>
      <c r="N140" s="156" t="s">
        <v>40</v>
      </c>
      <c r="O140" s="50"/>
      <c r="P140" s="157">
        <f>O140*H140</f>
        <v>0</v>
      </c>
      <c r="Q140" s="157">
        <v>0.0007</v>
      </c>
      <c r="R140" s="157">
        <f>Q140*H140</f>
        <v>0.00714</v>
      </c>
      <c r="S140" s="157">
        <v>0</v>
      </c>
      <c r="T140" s="158">
        <f>S140*H140</f>
        <v>0</v>
      </c>
      <c r="AR140" s="17" t="s">
        <v>142</v>
      </c>
      <c r="AT140" s="17" t="s">
        <v>137</v>
      </c>
      <c r="AU140" s="17" t="s">
        <v>78</v>
      </c>
      <c r="AY140" s="17" t="s">
        <v>135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7" t="s">
        <v>76</v>
      </c>
      <c r="BK140" s="159">
        <f>ROUND(I140*H140,2)</f>
        <v>0</v>
      </c>
      <c r="BL140" s="17" t="s">
        <v>142</v>
      </c>
      <c r="BM140" s="17" t="s">
        <v>558</v>
      </c>
    </row>
    <row r="141" spans="2:51" s="13" customFormat="1" ht="11.25">
      <c r="B141" s="169"/>
      <c r="D141" s="161" t="s">
        <v>144</v>
      </c>
      <c r="E141" s="170" t="s">
        <v>1</v>
      </c>
      <c r="F141" s="171" t="s">
        <v>193</v>
      </c>
      <c r="H141" s="170" t="s">
        <v>1</v>
      </c>
      <c r="I141" s="172"/>
      <c r="L141" s="169"/>
      <c r="M141" s="173"/>
      <c r="N141" s="174"/>
      <c r="O141" s="174"/>
      <c r="P141" s="174"/>
      <c r="Q141" s="174"/>
      <c r="R141" s="174"/>
      <c r="S141" s="174"/>
      <c r="T141" s="175"/>
      <c r="AT141" s="170" t="s">
        <v>144</v>
      </c>
      <c r="AU141" s="170" t="s">
        <v>78</v>
      </c>
      <c r="AV141" s="13" t="s">
        <v>76</v>
      </c>
      <c r="AW141" s="13" t="s">
        <v>31</v>
      </c>
      <c r="AX141" s="13" t="s">
        <v>69</v>
      </c>
      <c r="AY141" s="170" t="s">
        <v>135</v>
      </c>
    </row>
    <row r="142" spans="2:51" s="12" customFormat="1" ht="11.25">
      <c r="B142" s="160"/>
      <c r="D142" s="161" t="s">
        <v>144</v>
      </c>
      <c r="E142" s="162" t="s">
        <v>1</v>
      </c>
      <c r="F142" s="163" t="s">
        <v>223</v>
      </c>
      <c r="H142" s="164">
        <v>10.2</v>
      </c>
      <c r="I142" s="165"/>
      <c r="L142" s="160"/>
      <c r="M142" s="166"/>
      <c r="N142" s="167"/>
      <c r="O142" s="167"/>
      <c r="P142" s="167"/>
      <c r="Q142" s="167"/>
      <c r="R142" s="167"/>
      <c r="S142" s="167"/>
      <c r="T142" s="168"/>
      <c r="AT142" s="162" t="s">
        <v>144</v>
      </c>
      <c r="AU142" s="162" t="s">
        <v>78</v>
      </c>
      <c r="AV142" s="12" t="s">
        <v>78</v>
      </c>
      <c r="AW142" s="12" t="s">
        <v>31</v>
      </c>
      <c r="AX142" s="12" t="s">
        <v>76</v>
      </c>
      <c r="AY142" s="162" t="s">
        <v>135</v>
      </c>
    </row>
    <row r="143" spans="2:65" s="1" customFormat="1" ht="16.5" customHeight="1">
      <c r="B143" s="147"/>
      <c r="C143" s="148" t="s">
        <v>559</v>
      </c>
      <c r="D143" s="148" t="s">
        <v>137</v>
      </c>
      <c r="E143" s="149" t="s">
        <v>225</v>
      </c>
      <c r="F143" s="150" t="s">
        <v>226</v>
      </c>
      <c r="G143" s="151" t="s">
        <v>140</v>
      </c>
      <c r="H143" s="152">
        <v>10.2</v>
      </c>
      <c r="I143" s="153"/>
      <c r="J143" s="154">
        <f>ROUND(I143*H143,2)</f>
        <v>0</v>
      </c>
      <c r="K143" s="150" t="s">
        <v>141</v>
      </c>
      <c r="L143" s="31"/>
      <c r="M143" s="155" t="s">
        <v>1</v>
      </c>
      <c r="N143" s="156" t="s">
        <v>40</v>
      </c>
      <c r="O143" s="50"/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AR143" s="17" t="s">
        <v>142</v>
      </c>
      <c r="AT143" s="17" t="s">
        <v>137</v>
      </c>
      <c r="AU143" s="17" t="s">
        <v>78</v>
      </c>
      <c r="AY143" s="17" t="s">
        <v>135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17" t="s">
        <v>76</v>
      </c>
      <c r="BK143" s="159">
        <f>ROUND(I143*H143,2)</f>
        <v>0</v>
      </c>
      <c r="BL143" s="17" t="s">
        <v>142</v>
      </c>
      <c r="BM143" s="17" t="s">
        <v>560</v>
      </c>
    </row>
    <row r="144" spans="2:65" s="1" customFormat="1" ht="16.5" customHeight="1">
      <c r="B144" s="147"/>
      <c r="C144" s="148" t="s">
        <v>561</v>
      </c>
      <c r="D144" s="148" t="s">
        <v>137</v>
      </c>
      <c r="E144" s="149" t="s">
        <v>229</v>
      </c>
      <c r="F144" s="150" t="s">
        <v>230</v>
      </c>
      <c r="G144" s="151" t="s">
        <v>168</v>
      </c>
      <c r="H144" s="152">
        <v>161.519</v>
      </c>
      <c r="I144" s="153"/>
      <c r="J144" s="154">
        <f>ROUND(I144*H144,2)</f>
        <v>0</v>
      </c>
      <c r="K144" s="150" t="s">
        <v>141</v>
      </c>
      <c r="L144" s="31"/>
      <c r="M144" s="155" t="s">
        <v>1</v>
      </c>
      <c r="N144" s="156" t="s">
        <v>40</v>
      </c>
      <c r="O144" s="50"/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AR144" s="17" t="s">
        <v>142</v>
      </c>
      <c r="AT144" s="17" t="s">
        <v>137</v>
      </c>
      <c r="AU144" s="17" t="s">
        <v>78</v>
      </c>
      <c r="AY144" s="17" t="s">
        <v>135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7" t="s">
        <v>76</v>
      </c>
      <c r="BK144" s="159">
        <f>ROUND(I144*H144,2)</f>
        <v>0</v>
      </c>
      <c r="BL144" s="17" t="s">
        <v>142</v>
      </c>
      <c r="BM144" s="17" t="s">
        <v>562</v>
      </c>
    </row>
    <row r="145" spans="2:51" s="12" customFormat="1" ht="11.25">
      <c r="B145" s="160"/>
      <c r="D145" s="161" t="s">
        <v>144</v>
      </c>
      <c r="E145" s="162" t="s">
        <v>1</v>
      </c>
      <c r="F145" s="163" t="s">
        <v>232</v>
      </c>
      <c r="H145" s="164">
        <v>161.519</v>
      </c>
      <c r="I145" s="165"/>
      <c r="L145" s="160"/>
      <c r="M145" s="166"/>
      <c r="N145" s="167"/>
      <c r="O145" s="167"/>
      <c r="P145" s="167"/>
      <c r="Q145" s="167"/>
      <c r="R145" s="167"/>
      <c r="S145" s="167"/>
      <c r="T145" s="168"/>
      <c r="AT145" s="162" t="s">
        <v>144</v>
      </c>
      <c r="AU145" s="162" t="s">
        <v>78</v>
      </c>
      <c r="AV145" s="12" t="s">
        <v>78</v>
      </c>
      <c r="AW145" s="12" t="s">
        <v>31</v>
      </c>
      <c r="AX145" s="12" t="s">
        <v>76</v>
      </c>
      <c r="AY145" s="162" t="s">
        <v>135</v>
      </c>
    </row>
    <row r="146" spans="2:65" s="1" customFormat="1" ht="16.5" customHeight="1">
      <c r="B146" s="147"/>
      <c r="C146" s="148" t="s">
        <v>563</v>
      </c>
      <c r="D146" s="148" t="s">
        <v>137</v>
      </c>
      <c r="E146" s="149" t="s">
        <v>234</v>
      </c>
      <c r="F146" s="150" t="s">
        <v>235</v>
      </c>
      <c r="G146" s="151" t="s">
        <v>168</v>
      </c>
      <c r="H146" s="152">
        <v>242.333</v>
      </c>
      <c r="I146" s="153"/>
      <c r="J146" s="154">
        <f>ROUND(I146*H146,2)</f>
        <v>0</v>
      </c>
      <c r="K146" s="150" t="s">
        <v>141</v>
      </c>
      <c r="L146" s="31"/>
      <c r="M146" s="155" t="s">
        <v>1</v>
      </c>
      <c r="N146" s="156" t="s">
        <v>40</v>
      </c>
      <c r="O146" s="50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AR146" s="17" t="s">
        <v>142</v>
      </c>
      <c r="AT146" s="17" t="s">
        <v>137</v>
      </c>
      <c r="AU146" s="17" t="s">
        <v>78</v>
      </c>
      <c r="AY146" s="17" t="s">
        <v>135</v>
      </c>
      <c r="BE146" s="159">
        <f>IF(N146="základní",J146,0)</f>
        <v>0</v>
      </c>
      <c r="BF146" s="159">
        <f>IF(N146="snížená",J146,0)</f>
        <v>0</v>
      </c>
      <c r="BG146" s="159">
        <f>IF(N146="zákl. přenesená",J146,0)</f>
        <v>0</v>
      </c>
      <c r="BH146" s="159">
        <f>IF(N146="sníž. přenesená",J146,0)</f>
        <v>0</v>
      </c>
      <c r="BI146" s="159">
        <f>IF(N146="nulová",J146,0)</f>
        <v>0</v>
      </c>
      <c r="BJ146" s="17" t="s">
        <v>76</v>
      </c>
      <c r="BK146" s="159">
        <f>ROUND(I146*H146,2)</f>
        <v>0</v>
      </c>
      <c r="BL146" s="17" t="s">
        <v>142</v>
      </c>
      <c r="BM146" s="17" t="s">
        <v>564</v>
      </c>
    </row>
    <row r="147" spans="2:51" s="13" customFormat="1" ht="11.25">
      <c r="B147" s="169"/>
      <c r="D147" s="161" t="s">
        <v>144</v>
      </c>
      <c r="E147" s="170" t="s">
        <v>1</v>
      </c>
      <c r="F147" s="171" t="s">
        <v>237</v>
      </c>
      <c r="H147" s="170" t="s">
        <v>1</v>
      </c>
      <c r="I147" s="172"/>
      <c r="L147" s="169"/>
      <c r="M147" s="173"/>
      <c r="N147" s="174"/>
      <c r="O147" s="174"/>
      <c r="P147" s="174"/>
      <c r="Q147" s="174"/>
      <c r="R147" s="174"/>
      <c r="S147" s="174"/>
      <c r="T147" s="175"/>
      <c r="AT147" s="170" t="s">
        <v>144</v>
      </c>
      <c r="AU147" s="170" t="s">
        <v>78</v>
      </c>
      <c r="AV147" s="13" t="s">
        <v>76</v>
      </c>
      <c r="AW147" s="13" t="s">
        <v>31</v>
      </c>
      <c r="AX147" s="13" t="s">
        <v>69</v>
      </c>
      <c r="AY147" s="170" t="s">
        <v>135</v>
      </c>
    </row>
    <row r="148" spans="2:51" s="12" customFormat="1" ht="11.25">
      <c r="B148" s="160"/>
      <c r="D148" s="161" t="s">
        <v>144</v>
      </c>
      <c r="E148" s="162" t="s">
        <v>99</v>
      </c>
      <c r="F148" s="163" t="s">
        <v>565</v>
      </c>
      <c r="H148" s="164">
        <v>242.333</v>
      </c>
      <c r="I148" s="165"/>
      <c r="L148" s="160"/>
      <c r="M148" s="166"/>
      <c r="N148" s="167"/>
      <c r="O148" s="167"/>
      <c r="P148" s="167"/>
      <c r="Q148" s="167"/>
      <c r="R148" s="167"/>
      <c r="S148" s="167"/>
      <c r="T148" s="168"/>
      <c r="AT148" s="162" t="s">
        <v>144</v>
      </c>
      <c r="AU148" s="162" t="s">
        <v>78</v>
      </c>
      <c r="AV148" s="12" t="s">
        <v>78</v>
      </c>
      <c r="AW148" s="12" t="s">
        <v>31</v>
      </c>
      <c r="AX148" s="12" t="s">
        <v>76</v>
      </c>
      <c r="AY148" s="162" t="s">
        <v>135</v>
      </c>
    </row>
    <row r="149" spans="2:65" s="1" customFormat="1" ht="16.5" customHeight="1">
      <c r="B149" s="147"/>
      <c r="C149" s="148" t="s">
        <v>7</v>
      </c>
      <c r="D149" s="148" t="s">
        <v>137</v>
      </c>
      <c r="E149" s="149" t="s">
        <v>240</v>
      </c>
      <c r="F149" s="150" t="s">
        <v>241</v>
      </c>
      <c r="G149" s="151" t="s">
        <v>168</v>
      </c>
      <c r="H149" s="152">
        <v>242.333</v>
      </c>
      <c r="I149" s="153"/>
      <c r="J149" s="154">
        <f>ROUND(I149*H149,2)</f>
        <v>0</v>
      </c>
      <c r="K149" s="150" t="s">
        <v>141</v>
      </c>
      <c r="L149" s="31"/>
      <c r="M149" s="155" t="s">
        <v>1</v>
      </c>
      <c r="N149" s="156" t="s">
        <v>40</v>
      </c>
      <c r="O149" s="50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7" t="s">
        <v>142</v>
      </c>
      <c r="AT149" s="17" t="s">
        <v>137</v>
      </c>
      <c r="AU149" s="17" t="s">
        <v>78</v>
      </c>
      <c r="AY149" s="17" t="s">
        <v>135</v>
      </c>
      <c r="BE149" s="159">
        <f>IF(N149="základní",J149,0)</f>
        <v>0</v>
      </c>
      <c r="BF149" s="159">
        <f>IF(N149="snížená",J149,0)</f>
        <v>0</v>
      </c>
      <c r="BG149" s="159">
        <f>IF(N149="zákl. přenesená",J149,0)</f>
        <v>0</v>
      </c>
      <c r="BH149" s="159">
        <f>IF(N149="sníž. přenesená",J149,0)</f>
        <v>0</v>
      </c>
      <c r="BI149" s="159">
        <f>IF(N149="nulová",J149,0)</f>
        <v>0</v>
      </c>
      <c r="BJ149" s="17" t="s">
        <v>76</v>
      </c>
      <c r="BK149" s="159">
        <f>ROUND(I149*H149,2)</f>
        <v>0</v>
      </c>
      <c r="BL149" s="17" t="s">
        <v>142</v>
      </c>
      <c r="BM149" s="17" t="s">
        <v>566</v>
      </c>
    </row>
    <row r="150" spans="2:51" s="12" customFormat="1" ht="11.25">
      <c r="B150" s="160"/>
      <c r="D150" s="161" t="s">
        <v>144</v>
      </c>
      <c r="E150" s="162" t="s">
        <v>1</v>
      </c>
      <c r="F150" s="163" t="s">
        <v>99</v>
      </c>
      <c r="H150" s="164">
        <v>242.333</v>
      </c>
      <c r="I150" s="165"/>
      <c r="L150" s="160"/>
      <c r="M150" s="166"/>
      <c r="N150" s="167"/>
      <c r="O150" s="167"/>
      <c r="P150" s="167"/>
      <c r="Q150" s="167"/>
      <c r="R150" s="167"/>
      <c r="S150" s="167"/>
      <c r="T150" s="168"/>
      <c r="AT150" s="162" t="s">
        <v>144</v>
      </c>
      <c r="AU150" s="162" t="s">
        <v>78</v>
      </c>
      <c r="AV150" s="12" t="s">
        <v>78</v>
      </c>
      <c r="AW150" s="12" t="s">
        <v>31</v>
      </c>
      <c r="AX150" s="12" t="s">
        <v>76</v>
      </c>
      <c r="AY150" s="162" t="s">
        <v>135</v>
      </c>
    </row>
    <row r="151" spans="2:65" s="1" customFormat="1" ht="16.5" customHeight="1">
      <c r="B151" s="147"/>
      <c r="C151" s="148" t="s">
        <v>567</v>
      </c>
      <c r="D151" s="148" t="s">
        <v>137</v>
      </c>
      <c r="E151" s="149" t="s">
        <v>244</v>
      </c>
      <c r="F151" s="150" t="s">
        <v>245</v>
      </c>
      <c r="G151" s="151" t="s">
        <v>246</v>
      </c>
      <c r="H151" s="152">
        <v>404.696</v>
      </c>
      <c r="I151" s="153"/>
      <c r="J151" s="154">
        <f>ROUND(I151*H151,2)</f>
        <v>0</v>
      </c>
      <c r="K151" s="150" t="s">
        <v>141</v>
      </c>
      <c r="L151" s="31"/>
      <c r="M151" s="155" t="s">
        <v>1</v>
      </c>
      <c r="N151" s="156" t="s">
        <v>40</v>
      </c>
      <c r="O151" s="50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7" t="s">
        <v>142</v>
      </c>
      <c r="AT151" s="17" t="s">
        <v>137</v>
      </c>
      <c r="AU151" s="17" t="s">
        <v>78</v>
      </c>
      <c r="AY151" s="17" t="s">
        <v>135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7" t="s">
        <v>76</v>
      </c>
      <c r="BK151" s="159">
        <f>ROUND(I151*H151,2)</f>
        <v>0</v>
      </c>
      <c r="BL151" s="17" t="s">
        <v>142</v>
      </c>
      <c r="BM151" s="17" t="s">
        <v>568</v>
      </c>
    </row>
    <row r="152" spans="2:51" s="12" customFormat="1" ht="11.25">
      <c r="B152" s="160"/>
      <c r="D152" s="161" t="s">
        <v>144</v>
      </c>
      <c r="E152" s="162" t="s">
        <v>1</v>
      </c>
      <c r="F152" s="163" t="s">
        <v>248</v>
      </c>
      <c r="H152" s="164">
        <v>404.696</v>
      </c>
      <c r="I152" s="165"/>
      <c r="L152" s="160"/>
      <c r="M152" s="166"/>
      <c r="N152" s="167"/>
      <c r="O152" s="167"/>
      <c r="P152" s="167"/>
      <c r="Q152" s="167"/>
      <c r="R152" s="167"/>
      <c r="S152" s="167"/>
      <c r="T152" s="168"/>
      <c r="AT152" s="162" t="s">
        <v>144</v>
      </c>
      <c r="AU152" s="162" t="s">
        <v>78</v>
      </c>
      <c r="AV152" s="12" t="s">
        <v>78</v>
      </c>
      <c r="AW152" s="12" t="s">
        <v>31</v>
      </c>
      <c r="AX152" s="12" t="s">
        <v>76</v>
      </c>
      <c r="AY152" s="162" t="s">
        <v>135</v>
      </c>
    </row>
    <row r="153" spans="2:65" s="1" customFormat="1" ht="16.5" customHeight="1">
      <c r="B153" s="147"/>
      <c r="C153" s="148" t="s">
        <v>210</v>
      </c>
      <c r="D153" s="148" t="s">
        <v>137</v>
      </c>
      <c r="E153" s="149" t="s">
        <v>250</v>
      </c>
      <c r="F153" s="150" t="s">
        <v>251</v>
      </c>
      <c r="G153" s="151" t="s">
        <v>168</v>
      </c>
      <c r="H153" s="152">
        <v>101.133</v>
      </c>
      <c r="I153" s="153"/>
      <c r="J153" s="154">
        <f>ROUND(I153*H153,2)</f>
        <v>0</v>
      </c>
      <c r="K153" s="150" t="s">
        <v>141</v>
      </c>
      <c r="L153" s="31"/>
      <c r="M153" s="155" t="s">
        <v>1</v>
      </c>
      <c r="N153" s="156" t="s">
        <v>40</v>
      </c>
      <c r="O153" s="50"/>
      <c r="P153" s="157">
        <f>O153*H153</f>
        <v>0</v>
      </c>
      <c r="Q153" s="157">
        <v>0</v>
      </c>
      <c r="R153" s="157">
        <f>Q153*H153</f>
        <v>0</v>
      </c>
      <c r="S153" s="157">
        <v>0</v>
      </c>
      <c r="T153" s="158">
        <f>S153*H153</f>
        <v>0</v>
      </c>
      <c r="AR153" s="17" t="s">
        <v>142</v>
      </c>
      <c r="AT153" s="17" t="s">
        <v>137</v>
      </c>
      <c r="AU153" s="17" t="s">
        <v>78</v>
      </c>
      <c r="AY153" s="17" t="s">
        <v>135</v>
      </c>
      <c r="BE153" s="159">
        <f>IF(N153="základní",J153,0)</f>
        <v>0</v>
      </c>
      <c r="BF153" s="159">
        <f>IF(N153="snížená",J153,0)</f>
        <v>0</v>
      </c>
      <c r="BG153" s="159">
        <f>IF(N153="zákl. přenesená",J153,0)</f>
        <v>0</v>
      </c>
      <c r="BH153" s="159">
        <f>IF(N153="sníž. přenesená",J153,0)</f>
        <v>0</v>
      </c>
      <c r="BI153" s="159">
        <f>IF(N153="nulová",J153,0)</f>
        <v>0</v>
      </c>
      <c r="BJ153" s="17" t="s">
        <v>76</v>
      </c>
      <c r="BK153" s="159">
        <f>ROUND(I153*H153,2)</f>
        <v>0</v>
      </c>
      <c r="BL153" s="17" t="s">
        <v>142</v>
      </c>
      <c r="BM153" s="17" t="s">
        <v>569</v>
      </c>
    </row>
    <row r="154" spans="2:51" s="13" customFormat="1" ht="11.25">
      <c r="B154" s="169"/>
      <c r="D154" s="161" t="s">
        <v>144</v>
      </c>
      <c r="E154" s="170" t="s">
        <v>1</v>
      </c>
      <c r="F154" s="171" t="s">
        <v>253</v>
      </c>
      <c r="H154" s="170" t="s">
        <v>1</v>
      </c>
      <c r="I154" s="172"/>
      <c r="L154" s="169"/>
      <c r="M154" s="173"/>
      <c r="N154" s="174"/>
      <c r="O154" s="174"/>
      <c r="P154" s="174"/>
      <c r="Q154" s="174"/>
      <c r="R154" s="174"/>
      <c r="S154" s="174"/>
      <c r="T154" s="175"/>
      <c r="AT154" s="170" t="s">
        <v>144</v>
      </c>
      <c r="AU154" s="170" t="s">
        <v>78</v>
      </c>
      <c r="AV154" s="13" t="s">
        <v>76</v>
      </c>
      <c r="AW154" s="13" t="s">
        <v>31</v>
      </c>
      <c r="AX154" s="13" t="s">
        <v>69</v>
      </c>
      <c r="AY154" s="170" t="s">
        <v>135</v>
      </c>
    </row>
    <row r="155" spans="2:51" s="13" customFormat="1" ht="11.25">
      <c r="B155" s="169"/>
      <c r="D155" s="161" t="s">
        <v>144</v>
      </c>
      <c r="E155" s="170" t="s">
        <v>1</v>
      </c>
      <c r="F155" s="171" t="s">
        <v>534</v>
      </c>
      <c r="H155" s="170" t="s">
        <v>1</v>
      </c>
      <c r="I155" s="172"/>
      <c r="L155" s="169"/>
      <c r="M155" s="173"/>
      <c r="N155" s="174"/>
      <c r="O155" s="174"/>
      <c r="P155" s="174"/>
      <c r="Q155" s="174"/>
      <c r="R155" s="174"/>
      <c r="S155" s="174"/>
      <c r="T155" s="175"/>
      <c r="AT155" s="170" t="s">
        <v>144</v>
      </c>
      <c r="AU155" s="170" t="s">
        <v>78</v>
      </c>
      <c r="AV155" s="13" t="s">
        <v>76</v>
      </c>
      <c r="AW155" s="13" t="s">
        <v>31</v>
      </c>
      <c r="AX155" s="13" t="s">
        <v>69</v>
      </c>
      <c r="AY155" s="170" t="s">
        <v>135</v>
      </c>
    </row>
    <row r="156" spans="2:51" s="12" customFormat="1" ht="11.25">
      <c r="B156" s="160"/>
      <c r="D156" s="161" t="s">
        <v>144</v>
      </c>
      <c r="E156" s="162" t="s">
        <v>1</v>
      </c>
      <c r="F156" s="163" t="s">
        <v>570</v>
      </c>
      <c r="H156" s="164">
        <v>97.308</v>
      </c>
      <c r="I156" s="165"/>
      <c r="L156" s="160"/>
      <c r="M156" s="166"/>
      <c r="N156" s="167"/>
      <c r="O156" s="167"/>
      <c r="P156" s="167"/>
      <c r="Q156" s="167"/>
      <c r="R156" s="167"/>
      <c r="S156" s="167"/>
      <c r="T156" s="168"/>
      <c r="AT156" s="162" t="s">
        <v>144</v>
      </c>
      <c r="AU156" s="162" t="s">
        <v>78</v>
      </c>
      <c r="AV156" s="12" t="s">
        <v>78</v>
      </c>
      <c r="AW156" s="12" t="s">
        <v>31</v>
      </c>
      <c r="AX156" s="12" t="s">
        <v>69</v>
      </c>
      <c r="AY156" s="162" t="s">
        <v>135</v>
      </c>
    </row>
    <row r="157" spans="2:51" s="12" customFormat="1" ht="11.25">
      <c r="B157" s="160"/>
      <c r="D157" s="161" t="s">
        <v>144</v>
      </c>
      <c r="E157" s="162" t="s">
        <v>1</v>
      </c>
      <c r="F157" s="163" t="s">
        <v>96</v>
      </c>
      <c r="H157" s="164">
        <v>3.825</v>
      </c>
      <c r="I157" s="165"/>
      <c r="L157" s="160"/>
      <c r="M157" s="166"/>
      <c r="N157" s="167"/>
      <c r="O157" s="167"/>
      <c r="P157" s="167"/>
      <c r="Q157" s="167"/>
      <c r="R157" s="167"/>
      <c r="S157" s="167"/>
      <c r="T157" s="168"/>
      <c r="AT157" s="162" t="s">
        <v>144</v>
      </c>
      <c r="AU157" s="162" t="s">
        <v>78</v>
      </c>
      <c r="AV157" s="12" t="s">
        <v>78</v>
      </c>
      <c r="AW157" s="12" t="s">
        <v>31</v>
      </c>
      <c r="AX157" s="12" t="s">
        <v>69</v>
      </c>
      <c r="AY157" s="162" t="s">
        <v>135</v>
      </c>
    </row>
    <row r="158" spans="2:51" s="15" customFormat="1" ht="11.25">
      <c r="B158" s="184"/>
      <c r="D158" s="161" t="s">
        <v>144</v>
      </c>
      <c r="E158" s="185" t="s">
        <v>255</v>
      </c>
      <c r="F158" s="186" t="s">
        <v>152</v>
      </c>
      <c r="H158" s="187">
        <v>101.133</v>
      </c>
      <c r="I158" s="188"/>
      <c r="L158" s="184"/>
      <c r="M158" s="189"/>
      <c r="N158" s="190"/>
      <c r="O158" s="190"/>
      <c r="P158" s="190"/>
      <c r="Q158" s="190"/>
      <c r="R158" s="190"/>
      <c r="S158" s="190"/>
      <c r="T158" s="191"/>
      <c r="AT158" s="185" t="s">
        <v>144</v>
      </c>
      <c r="AU158" s="185" t="s">
        <v>78</v>
      </c>
      <c r="AV158" s="15" t="s">
        <v>142</v>
      </c>
      <c r="AW158" s="15" t="s">
        <v>31</v>
      </c>
      <c r="AX158" s="15" t="s">
        <v>76</v>
      </c>
      <c r="AY158" s="185" t="s">
        <v>135</v>
      </c>
    </row>
    <row r="159" spans="2:65" s="1" customFormat="1" ht="16.5" customHeight="1">
      <c r="B159" s="147"/>
      <c r="C159" s="192" t="s">
        <v>215</v>
      </c>
      <c r="D159" s="192" t="s">
        <v>257</v>
      </c>
      <c r="E159" s="193" t="s">
        <v>258</v>
      </c>
      <c r="F159" s="194" t="s">
        <v>259</v>
      </c>
      <c r="G159" s="195" t="s">
        <v>246</v>
      </c>
      <c r="H159" s="196">
        <v>202.266</v>
      </c>
      <c r="I159" s="197"/>
      <c r="J159" s="198">
        <f>ROUND(I159*H159,2)</f>
        <v>0</v>
      </c>
      <c r="K159" s="194" t="s">
        <v>141</v>
      </c>
      <c r="L159" s="199"/>
      <c r="M159" s="200" t="s">
        <v>1</v>
      </c>
      <c r="N159" s="201" t="s">
        <v>40</v>
      </c>
      <c r="O159" s="50"/>
      <c r="P159" s="157">
        <f>O159*H159</f>
        <v>0</v>
      </c>
      <c r="Q159" s="157">
        <v>1</v>
      </c>
      <c r="R159" s="157">
        <f>Q159*H159</f>
        <v>202.266</v>
      </c>
      <c r="S159" s="157">
        <v>0</v>
      </c>
      <c r="T159" s="158">
        <f>S159*H159</f>
        <v>0</v>
      </c>
      <c r="AR159" s="17" t="s">
        <v>260</v>
      </c>
      <c r="AT159" s="17" t="s">
        <v>257</v>
      </c>
      <c r="AU159" s="17" t="s">
        <v>78</v>
      </c>
      <c r="AY159" s="17" t="s">
        <v>135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17" t="s">
        <v>76</v>
      </c>
      <c r="BK159" s="159">
        <f>ROUND(I159*H159,2)</f>
        <v>0</v>
      </c>
      <c r="BL159" s="17" t="s">
        <v>142</v>
      </c>
      <c r="BM159" s="17" t="s">
        <v>571</v>
      </c>
    </row>
    <row r="160" spans="2:65" s="1" customFormat="1" ht="16.5" customHeight="1">
      <c r="B160" s="147"/>
      <c r="C160" s="148" t="s">
        <v>219</v>
      </c>
      <c r="D160" s="148" t="s">
        <v>137</v>
      </c>
      <c r="E160" s="149" t="s">
        <v>250</v>
      </c>
      <c r="F160" s="150" t="s">
        <v>251</v>
      </c>
      <c r="G160" s="151" t="s">
        <v>168</v>
      </c>
      <c r="H160" s="152">
        <v>48.209</v>
      </c>
      <c r="I160" s="153"/>
      <c r="J160" s="154">
        <f>ROUND(I160*H160,2)</f>
        <v>0</v>
      </c>
      <c r="K160" s="150" t="s">
        <v>141</v>
      </c>
      <c r="L160" s="31"/>
      <c r="M160" s="155" t="s">
        <v>1</v>
      </c>
      <c r="N160" s="156" t="s">
        <v>40</v>
      </c>
      <c r="O160" s="50"/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AR160" s="17" t="s">
        <v>142</v>
      </c>
      <c r="AT160" s="17" t="s">
        <v>137</v>
      </c>
      <c r="AU160" s="17" t="s">
        <v>78</v>
      </c>
      <c r="AY160" s="17" t="s">
        <v>135</v>
      </c>
      <c r="BE160" s="159">
        <f>IF(N160="základní",J160,0)</f>
        <v>0</v>
      </c>
      <c r="BF160" s="159">
        <f>IF(N160="snížená",J160,0)</f>
        <v>0</v>
      </c>
      <c r="BG160" s="159">
        <f>IF(N160="zákl. přenesená",J160,0)</f>
        <v>0</v>
      </c>
      <c r="BH160" s="159">
        <f>IF(N160="sníž. přenesená",J160,0)</f>
        <v>0</v>
      </c>
      <c r="BI160" s="159">
        <f>IF(N160="nulová",J160,0)</f>
        <v>0</v>
      </c>
      <c r="BJ160" s="17" t="s">
        <v>76</v>
      </c>
      <c r="BK160" s="159">
        <f>ROUND(I160*H160,2)</f>
        <v>0</v>
      </c>
      <c r="BL160" s="17" t="s">
        <v>142</v>
      </c>
      <c r="BM160" s="17" t="s">
        <v>572</v>
      </c>
    </row>
    <row r="161" spans="2:51" s="13" customFormat="1" ht="11.25">
      <c r="B161" s="169"/>
      <c r="D161" s="161" t="s">
        <v>144</v>
      </c>
      <c r="E161" s="170" t="s">
        <v>1</v>
      </c>
      <c r="F161" s="171" t="s">
        <v>573</v>
      </c>
      <c r="H161" s="170" t="s">
        <v>1</v>
      </c>
      <c r="I161" s="172"/>
      <c r="L161" s="169"/>
      <c r="M161" s="173"/>
      <c r="N161" s="174"/>
      <c r="O161" s="174"/>
      <c r="P161" s="174"/>
      <c r="Q161" s="174"/>
      <c r="R161" s="174"/>
      <c r="S161" s="174"/>
      <c r="T161" s="175"/>
      <c r="AT161" s="170" t="s">
        <v>144</v>
      </c>
      <c r="AU161" s="170" t="s">
        <v>78</v>
      </c>
      <c r="AV161" s="13" t="s">
        <v>76</v>
      </c>
      <c r="AW161" s="13" t="s">
        <v>31</v>
      </c>
      <c r="AX161" s="13" t="s">
        <v>69</v>
      </c>
      <c r="AY161" s="170" t="s">
        <v>135</v>
      </c>
    </row>
    <row r="162" spans="2:51" s="12" customFormat="1" ht="11.25">
      <c r="B162" s="160"/>
      <c r="D162" s="161" t="s">
        <v>144</v>
      </c>
      <c r="E162" s="162" t="s">
        <v>1</v>
      </c>
      <c r="F162" s="163" t="s">
        <v>574</v>
      </c>
      <c r="H162" s="164">
        <v>290.542</v>
      </c>
      <c r="I162" s="165"/>
      <c r="L162" s="160"/>
      <c r="M162" s="166"/>
      <c r="N162" s="167"/>
      <c r="O162" s="167"/>
      <c r="P162" s="167"/>
      <c r="Q162" s="167"/>
      <c r="R162" s="167"/>
      <c r="S162" s="167"/>
      <c r="T162" s="168"/>
      <c r="AT162" s="162" t="s">
        <v>144</v>
      </c>
      <c r="AU162" s="162" t="s">
        <v>78</v>
      </c>
      <c r="AV162" s="12" t="s">
        <v>78</v>
      </c>
      <c r="AW162" s="12" t="s">
        <v>31</v>
      </c>
      <c r="AX162" s="12" t="s">
        <v>69</v>
      </c>
      <c r="AY162" s="162" t="s">
        <v>135</v>
      </c>
    </row>
    <row r="163" spans="2:51" s="12" customFormat="1" ht="11.25">
      <c r="B163" s="160"/>
      <c r="D163" s="161" t="s">
        <v>144</v>
      </c>
      <c r="E163" s="162" t="s">
        <v>1</v>
      </c>
      <c r="F163" s="163" t="s">
        <v>575</v>
      </c>
      <c r="H163" s="164">
        <v>-242.333</v>
      </c>
      <c r="I163" s="165"/>
      <c r="L163" s="160"/>
      <c r="M163" s="166"/>
      <c r="N163" s="167"/>
      <c r="O163" s="167"/>
      <c r="P163" s="167"/>
      <c r="Q163" s="167"/>
      <c r="R163" s="167"/>
      <c r="S163" s="167"/>
      <c r="T163" s="168"/>
      <c r="AT163" s="162" t="s">
        <v>144</v>
      </c>
      <c r="AU163" s="162" t="s">
        <v>78</v>
      </c>
      <c r="AV163" s="12" t="s">
        <v>78</v>
      </c>
      <c r="AW163" s="12" t="s">
        <v>31</v>
      </c>
      <c r="AX163" s="12" t="s">
        <v>69</v>
      </c>
      <c r="AY163" s="162" t="s">
        <v>135</v>
      </c>
    </row>
    <row r="164" spans="2:51" s="15" customFormat="1" ht="11.25">
      <c r="B164" s="184"/>
      <c r="D164" s="161" t="s">
        <v>144</v>
      </c>
      <c r="E164" s="185" t="s">
        <v>525</v>
      </c>
      <c r="F164" s="186" t="s">
        <v>152</v>
      </c>
      <c r="H164" s="187">
        <v>48.209</v>
      </c>
      <c r="I164" s="188"/>
      <c r="L164" s="184"/>
      <c r="M164" s="189"/>
      <c r="N164" s="190"/>
      <c r="O164" s="190"/>
      <c r="P164" s="190"/>
      <c r="Q164" s="190"/>
      <c r="R164" s="190"/>
      <c r="S164" s="190"/>
      <c r="T164" s="191"/>
      <c r="AT164" s="185" t="s">
        <v>144</v>
      </c>
      <c r="AU164" s="185" t="s">
        <v>78</v>
      </c>
      <c r="AV164" s="15" t="s">
        <v>142</v>
      </c>
      <c r="AW164" s="15" t="s">
        <v>31</v>
      </c>
      <c r="AX164" s="15" t="s">
        <v>76</v>
      </c>
      <c r="AY164" s="185" t="s">
        <v>135</v>
      </c>
    </row>
    <row r="165" spans="2:65" s="1" customFormat="1" ht="16.5" customHeight="1">
      <c r="B165" s="147"/>
      <c r="C165" s="148" t="s">
        <v>224</v>
      </c>
      <c r="D165" s="148" t="s">
        <v>137</v>
      </c>
      <c r="E165" s="149" t="s">
        <v>263</v>
      </c>
      <c r="F165" s="150" t="s">
        <v>264</v>
      </c>
      <c r="G165" s="151" t="s">
        <v>168</v>
      </c>
      <c r="H165" s="152">
        <v>112.96</v>
      </c>
      <c r="I165" s="153"/>
      <c r="J165" s="154">
        <f>ROUND(I165*H165,2)</f>
        <v>0</v>
      </c>
      <c r="K165" s="150" t="s">
        <v>141</v>
      </c>
      <c r="L165" s="31"/>
      <c r="M165" s="155" t="s">
        <v>1</v>
      </c>
      <c r="N165" s="156" t="s">
        <v>40</v>
      </c>
      <c r="O165" s="50"/>
      <c r="P165" s="157">
        <f>O165*H165</f>
        <v>0</v>
      </c>
      <c r="Q165" s="157">
        <v>0</v>
      </c>
      <c r="R165" s="157">
        <f>Q165*H165</f>
        <v>0</v>
      </c>
      <c r="S165" s="157">
        <v>0</v>
      </c>
      <c r="T165" s="158">
        <f>S165*H165</f>
        <v>0</v>
      </c>
      <c r="AR165" s="17" t="s">
        <v>142</v>
      </c>
      <c r="AT165" s="17" t="s">
        <v>137</v>
      </c>
      <c r="AU165" s="17" t="s">
        <v>78</v>
      </c>
      <c r="AY165" s="17" t="s">
        <v>135</v>
      </c>
      <c r="BE165" s="159">
        <f>IF(N165="základní",J165,0)</f>
        <v>0</v>
      </c>
      <c r="BF165" s="159">
        <f>IF(N165="snížená",J165,0)</f>
        <v>0</v>
      </c>
      <c r="BG165" s="159">
        <f>IF(N165="zákl. přenesená",J165,0)</f>
        <v>0</v>
      </c>
      <c r="BH165" s="159">
        <f>IF(N165="sníž. přenesená",J165,0)</f>
        <v>0</v>
      </c>
      <c r="BI165" s="159">
        <f>IF(N165="nulová",J165,0)</f>
        <v>0</v>
      </c>
      <c r="BJ165" s="17" t="s">
        <v>76</v>
      </c>
      <c r="BK165" s="159">
        <f>ROUND(I165*H165,2)</f>
        <v>0</v>
      </c>
      <c r="BL165" s="17" t="s">
        <v>142</v>
      </c>
      <c r="BM165" s="17" t="s">
        <v>576</v>
      </c>
    </row>
    <row r="166" spans="2:51" s="12" customFormat="1" ht="11.25">
      <c r="B166" s="160"/>
      <c r="D166" s="161" t="s">
        <v>144</v>
      </c>
      <c r="E166" s="162" t="s">
        <v>266</v>
      </c>
      <c r="F166" s="163" t="s">
        <v>577</v>
      </c>
      <c r="H166" s="164">
        <v>112.96</v>
      </c>
      <c r="I166" s="165"/>
      <c r="L166" s="160"/>
      <c r="M166" s="166"/>
      <c r="N166" s="167"/>
      <c r="O166" s="167"/>
      <c r="P166" s="167"/>
      <c r="Q166" s="167"/>
      <c r="R166" s="167"/>
      <c r="S166" s="167"/>
      <c r="T166" s="168"/>
      <c r="AT166" s="162" t="s">
        <v>144</v>
      </c>
      <c r="AU166" s="162" t="s">
        <v>78</v>
      </c>
      <c r="AV166" s="12" t="s">
        <v>78</v>
      </c>
      <c r="AW166" s="12" t="s">
        <v>31</v>
      </c>
      <c r="AX166" s="12" t="s">
        <v>76</v>
      </c>
      <c r="AY166" s="162" t="s">
        <v>135</v>
      </c>
    </row>
    <row r="167" spans="2:65" s="1" customFormat="1" ht="16.5" customHeight="1">
      <c r="B167" s="147"/>
      <c r="C167" s="192" t="s">
        <v>228</v>
      </c>
      <c r="D167" s="192" t="s">
        <v>257</v>
      </c>
      <c r="E167" s="193" t="s">
        <v>269</v>
      </c>
      <c r="F167" s="194" t="s">
        <v>270</v>
      </c>
      <c r="G167" s="195" t="s">
        <v>246</v>
      </c>
      <c r="H167" s="196">
        <v>225.92</v>
      </c>
      <c r="I167" s="197"/>
      <c r="J167" s="198">
        <f>ROUND(I167*H167,2)</f>
        <v>0</v>
      </c>
      <c r="K167" s="194" t="s">
        <v>141</v>
      </c>
      <c r="L167" s="199"/>
      <c r="M167" s="200" t="s">
        <v>1</v>
      </c>
      <c r="N167" s="201" t="s">
        <v>40</v>
      </c>
      <c r="O167" s="50"/>
      <c r="P167" s="157">
        <f>O167*H167</f>
        <v>0</v>
      </c>
      <c r="Q167" s="157">
        <v>1</v>
      </c>
      <c r="R167" s="157">
        <f>Q167*H167</f>
        <v>225.92</v>
      </c>
      <c r="S167" s="157">
        <v>0</v>
      </c>
      <c r="T167" s="158">
        <f>S167*H167</f>
        <v>0</v>
      </c>
      <c r="AR167" s="17" t="s">
        <v>260</v>
      </c>
      <c r="AT167" s="17" t="s">
        <v>257</v>
      </c>
      <c r="AU167" s="17" t="s">
        <v>78</v>
      </c>
      <c r="AY167" s="17" t="s">
        <v>135</v>
      </c>
      <c r="BE167" s="159">
        <f>IF(N167="základní",J167,0)</f>
        <v>0</v>
      </c>
      <c r="BF167" s="159">
        <f>IF(N167="snížená",J167,0)</f>
        <v>0</v>
      </c>
      <c r="BG167" s="159">
        <f>IF(N167="zákl. přenesená",J167,0)</f>
        <v>0</v>
      </c>
      <c r="BH167" s="159">
        <f>IF(N167="sníž. přenesená",J167,0)</f>
        <v>0</v>
      </c>
      <c r="BI167" s="159">
        <f>IF(N167="nulová",J167,0)</f>
        <v>0</v>
      </c>
      <c r="BJ167" s="17" t="s">
        <v>76</v>
      </c>
      <c r="BK167" s="159">
        <f>ROUND(I167*H167,2)</f>
        <v>0</v>
      </c>
      <c r="BL167" s="17" t="s">
        <v>142</v>
      </c>
      <c r="BM167" s="17" t="s">
        <v>578</v>
      </c>
    </row>
    <row r="168" spans="2:51" s="12" customFormat="1" ht="11.25">
      <c r="B168" s="160"/>
      <c r="D168" s="161" t="s">
        <v>144</v>
      </c>
      <c r="F168" s="163" t="s">
        <v>579</v>
      </c>
      <c r="H168" s="164">
        <v>225.92</v>
      </c>
      <c r="I168" s="165"/>
      <c r="L168" s="160"/>
      <c r="M168" s="166"/>
      <c r="N168" s="167"/>
      <c r="O168" s="167"/>
      <c r="P168" s="167"/>
      <c r="Q168" s="167"/>
      <c r="R168" s="167"/>
      <c r="S168" s="167"/>
      <c r="T168" s="168"/>
      <c r="AT168" s="162" t="s">
        <v>144</v>
      </c>
      <c r="AU168" s="162" t="s">
        <v>78</v>
      </c>
      <c r="AV168" s="12" t="s">
        <v>78</v>
      </c>
      <c r="AW168" s="12" t="s">
        <v>3</v>
      </c>
      <c r="AX168" s="12" t="s">
        <v>76</v>
      </c>
      <c r="AY168" s="162" t="s">
        <v>135</v>
      </c>
    </row>
    <row r="169" spans="2:65" s="1" customFormat="1" ht="16.5" customHeight="1">
      <c r="B169" s="147"/>
      <c r="C169" s="148" t="s">
        <v>233</v>
      </c>
      <c r="D169" s="148" t="s">
        <v>137</v>
      </c>
      <c r="E169" s="149" t="s">
        <v>580</v>
      </c>
      <c r="F169" s="150" t="s">
        <v>581</v>
      </c>
      <c r="G169" s="151" t="s">
        <v>140</v>
      </c>
      <c r="H169" s="152">
        <v>160</v>
      </c>
      <c r="I169" s="153"/>
      <c r="J169" s="154">
        <f>ROUND(I169*H169,2)</f>
        <v>0</v>
      </c>
      <c r="K169" s="150" t="s">
        <v>141</v>
      </c>
      <c r="L169" s="31"/>
      <c r="M169" s="155" t="s">
        <v>1</v>
      </c>
      <c r="N169" s="156" t="s">
        <v>40</v>
      </c>
      <c r="O169" s="50"/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AR169" s="17" t="s">
        <v>142</v>
      </c>
      <c r="AT169" s="17" t="s">
        <v>137</v>
      </c>
      <c r="AU169" s="17" t="s">
        <v>78</v>
      </c>
      <c r="AY169" s="17" t="s">
        <v>135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17" t="s">
        <v>76</v>
      </c>
      <c r="BK169" s="159">
        <f>ROUND(I169*H169,2)</f>
        <v>0</v>
      </c>
      <c r="BL169" s="17" t="s">
        <v>142</v>
      </c>
      <c r="BM169" s="17" t="s">
        <v>582</v>
      </c>
    </row>
    <row r="170" spans="2:51" s="12" customFormat="1" ht="11.25">
      <c r="B170" s="160"/>
      <c r="D170" s="161" t="s">
        <v>144</v>
      </c>
      <c r="E170" s="162" t="s">
        <v>1</v>
      </c>
      <c r="F170" s="163" t="s">
        <v>583</v>
      </c>
      <c r="H170" s="164">
        <v>160</v>
      </c>
      <c r="I170" s="165"/>
      <c r="L170" s="160"/>
      <c r="M170" s="166"/>
      <c r="N170" s="167"/>
      <c r="O170" s="167"/>
      <c r="P170" s="167"/>
      <c r="Q170" s="167"/>
      <c r="R170" s="167"/>
      <c r="S170" s="167"/>
      <c r="T170" s="168"/>
      <c r="AT170" s="162" t="s">
        <v>144</v>
      </c>
      <c r="AU170" s="162" t="s">
        <v>78</v>
      </c>
      <c r="AV170" s="12" t="s">
        <v>78</v>
      </c>
      <c r="AW170" s="12" t="s">
        <v>31</v>
      </c>
      <c r="AX170" s="12" t="s">
        <v>76</v>
      </c>
      <c r="AY170" s="162" t="s">
        <v>135</v>
      </c>
    </row>
    <row r="171" spans="2:65" s="1" customFormat="1" ht="16.5" customHeight="1">
      <c r="B171" s="147"/>
      <c r="C171" s="148" t="s">
        <v>239</v>
      </c>
      <c r="D171" s="148" t="s">
        <v>137</v>
      </c>
      <c r="E171" s="149" t="s">
        <v>584</v>
      </c>
      <c r="F171" s="150" t="s">
        <v>585</v>
      </c>
      <c r="G171" s="151" t="s">
        <v>140</v>
      </c>
      <c r="H171" s="152">
        <v>160</v>
      </c>
      <c r="I171" s="153"/>
      <c r="J171" s="154">
        <f>ROUND(I171*H171,2)</f>
        <v>0</v>
      </c>
      <c r="K171" s="150" t="s">
        <v>141</v>
      </c>
      <c r="L171" s="31"/>
      <c r="M171" s="155" t="s">
        <v>1</v>
      </c>
      <c r="N171" s="156" t="s">
        <v>40</v>
      </c>
      <c r="O171" s="50"/>
      <c r="P171" s="157">
        <f>O171*H171</f>
        <v>0</v>
      </c>
      <c r="Q171" s="157">
        <v>0</v>
      </c>
      <c r="R171" s="157">
        <f>Q171*H171</f>
        <v>0</v>
      </c>
      <c r="S171" s="157">
        <v>0</v>
      </c>
      <c r="T171" s="158">
        <f>S171*H171</f>
        <v>0</v>
      </c>
      <c r="AR171" s="17" t="s">
        <v>142</v>
      </c>
      <c r="AT171" s="17" t="s">
        <v>137</v>
      </c>
      <c r="AU171" s="17" t="s">
        <v>78</v>
      </c>
      <c r="AY171" s="17" t="s">
        <v>135</v>
      </c>
      <c r="BE171" s="159">
        <f>IF(N171="základní",J171,0)</f>
        <v>0</v>
      </c>
      <c r="BF171" s="159">
        <f>IF(N171="snížená",J171,0)</f>
        <v>0</v>
      </c>
      <c r="BG171" s="159">
        <f>IF(N171="zákl. přenesená",J171,0)</f>
        <v>0</v>
      </c>
      <c r="BH171" s="159">
        <f>IF(N171="sníž. přenesená",J171,0)</f>
        <v>0</v>
      </c>
      <c r="BI171" s="159">
        <f>IF(N171="nulová",J171,0)</f>
        <v>0</v>
      </c>
      <c r="BJ171" s="17" t="s">
        <v>76</v>
      </c>
      <c r="BK171" s="159">
        <f>ROUND(I171*H171,2)</f>
        <v>0</v>
      </c>
      <c r="BL171" s="17" t="s">
        <v>142</v>
      </c>
      <c r="BM171" s="17" t="s">
        <v>586</v>
      </c>
    </row>
    <row r="172" spans="2:51" s="12" customFormat="1" ht="11.25">
      <c r="B172" s="160"/>
      <c r="D172" s="161" t="s">
        <v>144</v>
      </c>
      <c r="E172" s="162" t="s">
        <v>1</v>
      </c>
      <c r="F172" s="163" t="s">
        <v>583</v>
      </c>
      <c r="H172" s="164">
        <v>160</v>
      </c>
      <c r="I172" s="165"/>
      <c r="L172" s="160"/>
      <c r="M172" s="166"/>
      <c r="N172" s="167"/>
      <c r="O172" s="167"/>
      <c r="P172" s="167"/>
      <c r="Q172" s="167"/>
      <c r="R172" s="167"/>
      <c r="S172" s="167"/>
      <c r="T172" s="168"/>
      <c r="AT172" s="162" t="s">
        <v>144</v>
      </c>
      <c r="AU172" s="162" t="s">
        <v>78</v>
      </c>
      <c r="AV172" s="12" t="s">
        <v>78</v>
      </c>
      <c r="AW172" s="12" t="s">
        <v>31</v>
      </c>
      <c r="AX172" s="12" t="s">
        <v>76</v>
      </c>
      <c r="AY172" s="162" t="s">
        <v>135</v>
      </c>
    </row>
    <row r="173" spans="2:65" s="1" customFormat="1" ht="16.5" customHeight="1">
      <c r="B173" s="147"/>
      <c r="C173" s="192" t="s">
        <v>243</v>
      </c>
      <c r="D173" s="192" t="s">
        <v>257</v>
      </c>
      <c r="E173" s="193" t="s">
        <v>587</v>
      </c>
      <c r="F173" s="194" t="s">
        <v>588</v>
      </c>
      <c r="G173" s="195" t="s">
        <v>589</v>
      </c>
      <c r="H173" s="196">
        <v>4.872</v>
      </c>
      <c r="I173" s="197"/>
      <c r="J173" s="198">
        <f>ROUND(I173*H173,2)</f>
        <v>0</v>
      </c>
      <c r="K173" s="194" t="s">
        <v>141</v>
      </c>
      <c r="L173" s="199"/>
      <c r="M173" s="200" t="s">
        <v>1</v>
      </c>
      <c r="N173" s="201" t="s">
        <v>40</v>
      </c>
      <c r="O173" s="50"/>
      <c r="P173" s="157">
        <f>O173*H173</f>
        <v>0</v>
      </c>
      <c r="Q173" s="157">
        <v>0.001</v>
      </c>
      <c r="R173" s="157">
        <f>Q173*H173</f>
        <v>0.004872</v>
      </c>
      <c r="S173" s="157">
        <v>0</v>
      </c>
      <c r="T173" s="158">
        <f>S173*H173</f>
        <v>0</v>
      </c>
      <c r="AR173" s="17" t="s">
        <v>260</v>
      </c>
      <c r="AT173" s="17" t="s">
        <v>257</v>
      </c>
      <c r="AU173" s="17" t="s">
        <v>78</v>
      </c>
      <c r="AY173" s="17" t="s">
        <v>135</v>
      </c>
      <c r="BE173" s="159">
        <f>IF(N173="základní",J173,0)</f>
        <v>0</v>
      </c>
      <c r="BF173" s="159">
        <f>IF(N173="snížená",J173,0)</f>
        <v>0</v>
      </c>
      <c r="BG173" s="159">
        <f>IF(N173="zákl. přenesená",J173,0)</f>
        <v>0</v>
      </c>
      <c r="BH173" s="159">
        <f>IF(N173="sníž. přenesená",J173,0)</f>
        <v>0</v>
      </c>
      <c r="BI173" s="159">
        <f>IF(N173="nulová",J173,0)</f>
        <v>0</v>
      </c>
      <c r="BJ173" s="17" t="s">
        <v>76</v>
      </c>
      <c r="BK173" s="159">
        <f>ROUND(I173*H173,2)</f>
        <v>0</v>
      </c>
      <c r="BL173" s="17" t="s">
        <v>142</v>
      </c>
      <c r="BM173" s="17" t="s">
        <v>590</v>
      </c>
    </row>
    <row r="174" spans="2:51" s="12" customFormat="1" ht="11.25">
      <c r="B174" s="160"/>
      <c r="D174" s="161" t="s">
        <v>144</v>
      </c>
      <c r="E174" s="162" t="s">
        <v>1</v>
      </c>
      <c r="F174" s="163" t="s">
        <v>591</v>
      </c>
      <c r="H174" s="164">
        <v>4.872</v>
      </c>
      <c r="I174" s="165"/>
      <c r="L174" s="160"/>
      <c r="M174" s="166"/>
      <c r="N174" s="167"/>
      <c r="O174" s="167"/>
      <c r="P174" s="167"/>
      <c r="Q174" s="167"/>
      <c r="R174" s="167"/>
      <c r="S174" s="167"/>
      <c r="T174" s="168"/>
      <c r="AT174" s="162" t="s">
        <v>144</v>
      </c>
      <c r="AU174" s="162" t="s">
        <v>78</v>
      </c>
      <c r="AV174" s="12" t="s">
        <v>78</v>
      </c>
      <c r="AW174" s="12" t="s">
        <v>31</v>
      </c>
      <c r="AX174" s="12" t="s">
        <v>76</v>
      </c>
      <c r="AY174" s="162" t="s">
        <v>135</v>
      </c>
    </row>
    <row r="175" spans="2:65" s="1" customFormat="1" ht="16.5" customHeight="1">
      <c r="B175" s="147"/>
      <c r="C175" s="148" t="s">
        <v>249</v>
      </c>
      <c r="D175" s="148" t="s">
        <v>137</v>
      </c>
      <c r="E175" s="149" t="s">
        <v>592</v>
      </c>
      <c r="F175" s="150" t="s">
        <v>593</v>
      </c>
      <c r="G175" s="151" t="s">
        <v>140</v>
      </c>
      <c r="H175" s="152">
        <v>216.24</v>
      </c>
      <c r="I175" s="153"/>
      <c r="J175" s="154">
        <f>ROUND(I175*H175,2)</f>
        <v>0</v>
      </c>
      <c r="K175" s="150" t="s">
        <v>141</v>
      </c>
      <c r="L175" s="31"/>
      <c r="M175" s="155" t="s">
        <v>1</v>
      </c>
      <c r="N175" s="156" t="s">
        <v>40</v>
      </c>
      <c r="O175" s="50"/>
      <c r="P175" s="157">
        <f>O175*H175</f>
        <v>0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AR175" s="17" t="s">
        <v>142</v>
      </c>
      <c r="AT175" s="17" t="s">
        <v>137</v>
      </c>
      <c r="AU175" s="17" t="s">
        <v>78</v>
      </c>
      <c r="AY175" s="17" t="s">
        <v>135</v>
      </c>
      <c r="BE175" s="159">
        <f>IF(N175="základní",J175,0)</f>
        <v>0</v>
      </c>
      <c r="BF175" s="159">
        <f>IF(N175="snížená",J175,0)</f>
        <v>0</v>
      </c>
      <c r="BG175" s="159">
        <f>IF(N175="zákl. přenesená",J175,0)</f>
        <v>0</v>
      </c>
      <c r="BH175" s="159">
        <f>IF(N175="sníž. přenesená",J175,0)</f>
        <v>0</v>
      </c>
      <c r="BI175" s="159">
        <f>IF(N175="nulová",J175,0)</f>
        <v>0</v>
      </c>
      <c r="BJ175" s="17" t="s">
        <v>76</v>
      </c>
      <c r="BK175" s="159">
        <f>ROUND(I175*H175,2)</f>
        <v>0</v>
      </c>
      <c r="BL175" s="17" t="s">
        <v>142</v>
      </c>
      <c r="BM175" s="17" t="s">
        <v>594</v>
      </c>
    </row>
    <row r="176" spans="2:51" s="12" customFormat="1" ht="11.25">
      <c r="B176" s="160"/>
      <c r="D176" s="161" t="s">
        <v>144</v>
      </c>
      <c r="E176" s="162" t="s">
        <v>1</v>
      </c>
      <c r="F176" s="163" t="s">
        <v>90</v>
      </c>
      <c r="H176" s="164">
        <v>216.24</v>
      </c>
      <c r="I176" s="165"/>
      <c r="L176" s="160"/>
      <c r="M176" s="166"/>
      <c r="N176" s="167"/>
      <c r="O176" s="167"/>
      <c r="P176" s="167"/>
      <c r="Q176" s="167"/>
      <c r="R176" s="167"/>
      <c r="S176" s="167"/>
      <c r="T176" s="168"/>
      <c r="AT176" s="162" t="s">
        <v>144</v>
      </c>
      <c r="AU176" s="162" t="s">
        <v>78</v>
      </c>
      <c r="AV176" s="12" t="s">
        <v>78</v>
      </c>
      <c r="AW176" s="12" t="s">
        <v>31</v>
      </c>
      <c r="AX176" s="12" t="s">
        <v>76</v>
      </c>
      <c r="AY176" s="162" t="s">
        <v>135</v>
      </c>
    </row>
    <row r="177" spans="2:65" s="1" customFormat="1" ht="16.5" customHeight="1">
      <c r="B177" s="147"/>
      <c r="C177" s="148" t="s">
        <v>256</v>
      </c>
      <c r="D177" s="148" t="s">
        <v>137</v>
      </c>
      <c r="E177" s="149" t="s">
        <v>595</v>
      </c>
      <c r="F177" s="150" t="s">
        <v>596</v>
      </c>
      <c r="G177" s="151" t="s">
        <v>140</v>
      </c>
      <c r="H177" s="152">
        <v>160</v>
      </c>
      <c r="I177" s="153"/>
      <c r="J177" s="154">
        <f>ROUND(I177*H177,2)</f>
        <v>0</v>
      </c>
      <c r="K177" s="150" t="s">
        <v>141</v>
      </c>
      <c r="L177" s="31"/>
      <c r="M177" s="155" t="s">
        <v>1</v>
      </c>
      <c r="N177" s="156" t="s">
        <v>40</v>
      </c>
      <c r="O177" s="50"/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AR177" s="17" t="s">
        <v>142</v>
      </c>
      <c r="AT177" s="17" t="s">
        <v>137</v>
      </c>
      <c r="AU177" s="17" t="s">
        <v>78</v>
      </c>
      <c r="AY177" s="17" t="s">
        <v>135</v>
      </c>
      <c r="BE177" s="159">
        <f>IF(N177="základní",J177,0)</f>
        <v>0</v>
      </c>
      <c r="BF177" s="159">
        <f>IF(N177="snížená",J177,0)</f>
        <v>0</v>
      </c>
      <c r="BG177" s="159">
        <f>IF(N177="zákl. přenesená",J177,0)</f>
        <v>0</v>
      </c>
      <c r="BH177" s="159">
        <f>IF(N177="sníž. přenesená",J177,0)</f>
        <v>0</v>
      </c>
      <c r="BI177" s="159">
        <f>IF(N177="nulová",J177,0)</f>
        <v>0</v>
      </c>
      <c r="BJ177" s="17" t="s">
        <v>76</v>
      </c>
      <c r="BK177" s="159">
        <f>ROUND(I177*H177,2)</f>
        <v>0</v>
      </c>
      <c r="BL177" s="17" t="s">
        <v>142</v>
      </c>
      <c r="BM177" s="17" t="s">
        <v>597</v>
      </c>
    </row>
    <row r="178" spans="2:51" s="12" customFormat="1" ht="11.25">
      <c r="B178" s="160"/>
      <c r="D178" s="161" t="s">
        <v>144</v>
      </c>
      <c r="E178" s="162" t="s">
        <v>1</v>
      </c>
      <c r="F178" s="163" t="s">
        <v>583</v>
      </c>
      <c r="H178" s="164">
        <v>160</v>
      </c>
      <c r="I178" s="165"/>
      <c r="L178" s="160"/>
      <c r="M178" s="166"/>
      <c r="N178" s="167"/>
      <c r="O178" s="167"/>
      <c r="P178" s="167"/>
      <c r="Q178" s="167"/>
      <c r="R178" s="167"/>
      <c r="S178" s="167"/>
      <c r="T178" s="168"/>
      <c r="AT178" s="162" t="s">
        <v>144</v>
      </c>
      <c r="AU178" s="162" t="s">
        <v>78</v>
      </c>
      <c r="AV178" s="12" t="s">
        <v>78</v>
      </c>
      <c r="AW178" s="12" t="s">
        <v>31</v>
      </c>
      <c r="AX178" s="12" t="s">
        <v>76</v>
      </c>
      <c r="AY178" s="162" t="s">
        <v>135</v>
      </c>
    </row>
    <row r="179" spans="2:65" s="1" customFormat="1" ht="16.5" customHeight="1">
      <c r="B179" s="147"/>
      <c r="C179" s="148" t="s">
        <v>598</v>
      </c>
      <c r="D179" s="148" t="s">
        <v>137</v>
      </c>
      <c r="E179" s="149" t="s">
        <v>599</v>
      </c>
      <c r="F179" s="150" t="s">
        <v>600</v>
      </c>
      <c r="G179" s="151" t="s">
        <v>140</v>
      </c>
      <c r="H179" s="152">
        <v>160</v>
      </c>
      <c r="I179" s="153"/>
      <c r="J179" s="154">
        <f>ROUND(I179*H179,2)</f>
        <v>0</v>
      </c>
      <c r="K179" s="150" t="s">
        <v>141</v>
      </c>
      <c r="L179" s="31"/>
      <c r="M179" s="155" t="s">
        <v>1</v>
      </c>
      <c r="N179" s="156" t="s">
        <v>40</v>
      </c>
      <c r="O179" s="50"/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AR179" s="17" t="s">
        <v>142</v>
      </c>
      <c r="AT179" s="17" t="s">
        <v>137</v>
      </c>
      <c r="AU179" s="17" t="s">
        <v>78</v>
      </c>
      <c r="AY179" s="17" t="s">
        <v>135</v>
      </c>
      <c r="BE179" s="159">
        <f>IF(N179="základní",J179,0)</f>
        <v>0</v>
      </c>
      <c r="BF179" s="159">
        <f>IF(N179="snížená",J179,0)</f>
        <v>0</v>
      </c>
      <c r="BG179" s="159">
        <f>IF(N179="zákl. přenesená",J179,0)</f>
        <v>0</v>
      </c>
      <c r="BH179" s="159">
        <f>IF(N179="sníž. přenesená",J179,0)</f>
        <v>0</v>
      </c>
      <c r="BI179" s="159">
        <f>IF(N179="nulová",J179,0)</f>
        <v>0</v>
      </c>
      <c r="BJ179" s="17" t="s">
        <v>76</v>
      </c>
      <c r="BK179" s="159">
        <f>ROUND(I179*H179,2)</f>
        <v>0</v>
      </c>
      <c r="BL179" s="17" t="s">
        <v>142</v>
      </c>
      <c r="BM179" s="17" t="s">
        <v>601</v>
      </c>
    </row>
    <row r="180" spans="2:63" s="11" customFormat="1" ht="22.9" customHeight="1">
      <c r="B180" s="134"/>
      <c r="D180" s="135" t="s">
        <v>68</v>
      </c>
      <c r="E180" s="145" t="s">
        <v>142</v>
      </c>
      <c r="F180" s="145" t="s">
        <v>273</v>
      </c>
      <c r="I180" s="137"/>
      <c r="J180" s="146">
        <f>BK180</f>
        <v>0</v>
      </c>
      <c r="L180" s="134"/>
      <c r="M180" s="139"/>
      <c r="N180" s="140"/>
      <c r="O180" s="140"/>
      <c r="P180" s="141">
        <f>SUM(P181:P186)</f>
        <v>0</v>
      </c>
      <c r="Q180" s="140"/>
      <c r="R180" s="141">
        <f>SUM(R181:R186)</f>
        <v>53.6446682</v>
      </c>
      <c r="S180" s="140"/>
      <c r="T180" s="142">
        <f>SUM(T181:T186)</f>
        <v>0</v>
      </c>
      <c r="AR180" s="135" t="s">
        <v>76</v>
      </c>
      <c r="AT180" s="143" t="s">
        <v>68</v>
      </c>
      <c r="AU180" s="143" t="s">
        <v>76</v>
      </c>
      <c r="AY180" s="135" t="s">
        <v>135</v>
      </c>
      <c r="BK180" s="144">
        <f>SUM(BK181:BK186)</f>
        <v>0</v>
      </c>
    </row>
    <row r="181" spans="2:65" s="1" customFormat="1" ht="16.5" customHeight="1">
      <c r="B181" s="147"/>
      <c r="C181" s="148" t="s">
        <v>262</v>
      </c>
      <c r="D181" s="148" t="s">
        <v>137</v>
      </c>
      <c r="E181" s="149" t="s">
        <v>275</v>
      </c>
      <c r="F181" s="150" t="s">
        <v>276</v>
      </c>
      <c r="G181" s="151" t="s">
        <v>168</v>
      </c>
      <c r="H181" s="152">
        <v>28.24</v>
      </c>
      <c r="I181" s="153"/>
      <c r="J181" s="154">
        <f>ROUND(I181*H181,2)</f>
        <v>0</v>
      </c>
      <c r="K181" s="150" t="s">
        <v>141</v>
      </c>
      <c r="L181" s="31"/>
      <c r="M181" s="155" t="s">
        <v>1</v>
      </c>
      <c r="N181" s="156" t="s">
        <v>40</v>
      </c>
      <c r="O181" s="50"/>
      <c r="P181" s="157">
        <f>O181*H181</f>
        <v>0</v>
      </c>
      <c r="Q181" s="157">
        <v>1.89077</v>
      </c>
      <c r="R181" s="157">
        <f>Q181*H181</f>
        <v>53.3953448</v>
      </c>
      <c r="S181" s="157">
        <v>0</v>
      </c>
      <c r="T181" s="158">
        <f>S181*H181</f>
        <v>0</v>
      </c>
      <c r="AR181" s="17" t="s">
        <v>142</v>
      </c>
      <c r="AT181" s="17" t="s">
        <v>137</v>
      </c>
      <c r="AU181" s="17" t="s">
        <v>78</v>
      </c>
      <c r="AY181" s="17" t="s">
        <v>135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17" t="s">
        <v>76</v>
      </c>
      <c r="BK181" s="159">
        <f>ROUND(I181*H181,2)</f>
        <v>0</v>
      </c>
      <c r="BL181" s="17" t="s">
        <v>142</v>
      </c>
      <c r="BM181" s="17" t="s">
        <v>602</v>
      </c>
    </row>
    <row r="182" spans="2:51" s="12" customFormat="1" ht="11.25">
      <c r="B182" s="160"/>
      <c r="D182" s="161" t="s">
        <v>144</v>
      </c>
      <c r="E182" s="162" t="s">
        <v>278</v>
      </c>
      <c r="F182" s="163" t="s">
        <v>603</v>
      </c>
      <c r="H182" s="164">
        <v>28.24</v>
      </c>
      <c r="I182" s="165"/>
      <c r="L182" s="160"/>
      <c r="M182" s="166"/>
      <c r="N182" s="167"/>
      <c r="O182" s="167"/>
      <c r="P182" s="167"/>
      <c r="Q182" s="167"/>
      <c r="R182" s="167"/>
      <c r="S182" s="167"/>
      <c r="T182" s="168"/>
      <c r="AT182" s="162" t="s">
        <v>144</v>
      </c>
      <c r="AU182" s="162" t="s">
        <v>78</v>
      </c>
      <c r="AV182" s="12" t="s">
        <v>78</v>
      </c>
      <c r="AW182" s="12" t="s">
        <v>31</v>
      </c>
      <c r="AX182" s="12" t="s">
        <v>76</v>
      </c>
      <c r="AY182" s="162" t="s">
        <v>135</v>
      </c>
    </row>
    <row r="183" spans="2:65" s="1" customFormat="1" ht="16.5" customHeight="1">
      <c r="B183" s="147"/>
      <c r="C183" s="148" t="s">
        <v>268</v>
      </c>
      <c r="D183" s="148" t="s">
        <v>137</v>
      </c>
      <c r="E183" s="149" t="s">
        <v>281</v>
      </c>
      <c r="F183" s="150" t="s">
        <v>282</v>
      </c>
      <c r="G183" s="151" t="s">
        <v>168</v>
      </c>
      <c r="H183" s="152">
        <v>0.108</v>
      </c>
      <c r="I183" s="153"/>
      <c r="J183" s="154">
        <f>ROUND(I183*H183,2)</f>
        <v>0</v>
      </c>
      <c r="K183" s="150" t="s">
        <v>141</v>
      </c>
      <c r="L183" s="31"/>
      <c r="M183" s="155" t="s">
        <v>1</v>
      </c>
      <c r="N183" s="156" t="s">
        <v>40</v>
      </c>
      <c r="O183" s="50"/>
      <c r="P183" s="157">
        <f>O183*H183</f>
        <v>0</v>
      </c>
      <c r="Q183" s="157">
        <v>2.234</v>
      </c>
      <c r="R183" s="157">
        <f>Q183*H183</f>
        <v>0.241272</v>
      </c>
      <c r="S183" s="157">
        <v>0</v>
      </c>
      <c r="T183" s="158">
        <f>S183*H183</f>
        <v>0</v>
      </c>
      <c r="AR183" s="17" t="s">
        <v>142</v>
      </c>
      <c r="AT183" s="17" t="s">
        <v>137</v>
      </c>
      <c r="AU183" s="17" t="s">
        <v>78</v>
      </c>
      <c r="AY183" s="17" t="s">
        <v>135</v>
      </c>
      <c r="BE183" s="159">
        <f>IF(N183="základní",J183,0)</f>
        <v>0</v>
      </c>
      <c r="BF183" s="159">
        <f>IF(N183="snížená",J183,0)</f>
        <v>0</v>
      </c>
      <c r="BG183" s="159">
        <f>IF(N183="zákl. přenesená",J183,0)</f>
        <v>0</v>
      </c>
      <c r="BH183" s="159">
        <f>IF(N183="sníž. přenesená",J183,0)</f>
        <v>0</v>
      </c>
      <c r="BI183" s="159">
        <f>IF(N183="nulová",J183,0)</f>
        <v>0</v>
      </c>
      <c r="BJ183" s="17" t="s">
        <v>76</v>
      </c>
      <c r="BK183" s="159">
        <f>ROUND(I183*H183,2)</f>
        <v>0</v>
      </c>
      <c r="BL183" s="17" t="s">
        <v>142</v>
      </c>
      <c r="BM183" s="17" t="s">
        <v>604</v>
      </c>
    </row>
    <row r="184" spans="2:51" s="12" customFormat="1" ht="11.25">
      <c r="B184" s="160"/>
      <c r="D184" s="161" t="s">
        <v>144</v>
      </c>
      <c r="E184" s="162" t="s">
        <v>1</v>
      </c>
      <c r="F184" s="163" t="s">
        <v>284</v>
      </c>
      <c r="H184" s="164">
        <v>0.108</v>
      </c>
      <c r="I184" s="165"/>
      <c r="L184" s="160"/>
      <c r="M184" s="166"/>
      <c r="N184" s="167"/>
      <c r="O184" s="167"/>
      <c r="P184" s="167"/>
      <c r="Q184" s="167"/>
      <c r="R184" s="167"/>
      <c r="S184" s="167"/>
      <c r="T184" s="168"/>
      <c r="AT184" s="162" t="s">
        <v>144</v>
      </c>
      <c r="AU184" s="162" t="s">
        <v>78</v>
      </c>
      <c r="AV184" s="12" t="s">
        <v>78</v>
      </c>
      <c r="AW184" s="12" t="s">
        <v>31</v>
      </c>
      <c r="AX184" s="12" t="s">
        <v>76</v>
      </c>
      <c r="AY184" s="162" t="s">
        <v>135</v>
      </c>
    </row>
    <row r="185" spans="2:65" s="1" customFormat="1" ht="16.5" customHeight="1">
      <c r="B185" s="147"/>
      <c r="C185" s="148" t="s">
        <v>605</v>
      </c>
      <c r="D185" s="148" t="s">
        <v>137</v>
      </c>
      <c r="E185" s="149" t="s">
        <v>286</v>
      </c>
      <c r="F185" s="150" t="s">
        <v>287</v>
      </c>
      <c r="G185" s="151" t="s">
        <v>140</v>
      </c>
      <c r="H185" s="152">
        <v>1.26</v>
      </c>
      <c r="I185" s="153"/>
      <c r="J185" s="154">
        <f>ROUND(I185*H185,2)</f>
        <v>0</v>
      </c>
      <c r="K185" s="150" t="s">
        <v>141</v>
      </c>
      <c r="L185" s="31"/>
      <c r="M185" s="155" t="s">
        <v>1</v>
      </c>
      <c r="N185" s="156" t="s">
        <v>40</v>
      </c>
      <c r="O185" s="50"/>
      <c r="P185" s="157">
        <f>O185*H185</f>
        <v>0</v>
      </c>
      <c r="Q185" s="157">
        <v>0.00639</v>
      </c>
      <c r="R185" s="157">
        <f>Q185*H185</f>
        <v>0.0080514</v>
      </c>
      <c r="S185" s="157">
        <v>0</v>
      </c>
      <c r="T185" s="158">
        <f>S185*H185</f>
        <v>0</v>
      </c>
      <c r="AR185" s="17" t="s">
        <v>142</v>
      </c>
      <c r="AT185" s="17" t="s">
        <v>137</v>
      </c>
      <c r="AU185" s="17" t="s">
        <v>78</v>
      </c>
      <c r="AY185" s="17" t="s">
        <v>135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17" t="s">
        <v>76</v>
      </c>
      <c r="BK185" s="159">
        <f>ROUND(I185*H185,2)</f>
        <v>0</v>
      </c>
      <c r="BL185" s="17" t="s">
        <v>142</v>
      </c>
      <c r="BM185" s="17" t="s">
        <v>606</v>
      </c>
    </row>
    <row r="186" spans="2:51" s="12" customFormat="1" ht="11.25">
      <c r="B186" s="160"/>
      <c r="D186" s="161" t="s">
        <v>144</v>
      </c>
      <c r="E186" s="162" t="s">
        <v>1</v>
      </c>
      <c r="F186" s="163" t="s">
        <v>289</v>
      </c>
      <c r="H186" s="164">
        <v>1.26</v>
      </c>
      <c r="I186" s="165"/>
      <c r="L186" s="160"/>
      <c r="M186" s="166"/>
      <c r="N186" s="167"/>
      <c r="O186" s="167"/>
      <c r="P186" s="167"/>
      <c r="Q186" s="167"/>
      <c r="R186" s="167"/>
      <c r="S186" s="167"/>
      <c r="T186" s="168"/>
      <c r="AT186" s="162" t="s">
        <v>144</v>
      </c>
      <c r="AU186" s="162" t="s">
        <v>78</v>
      </c>
      <c r="AV186" s="12" t="s">
        <v>78</v>
      </c>
      <c r="AW186" s="12" t="s">
        <v>31</v>
      </c>
      <c r="AX186" s="12" t="s">
        <v>76</v>
      </c>
      <c r="AY186" s="162" t="s">
        <v>135</v>
      </c>
    </row>
    <row r="187" spans="2:63" s="11" customFormat="1" ht="22.9" customHeight="1">
      <c r="B187" s="134"/>
      <c r="D187" s="135" t="s">
        <v>68</v>
      </c>
      <c r="E187" s="145" t="s">
        <v>290</v>
      </c>
      <c r="F187" s="145" t="s">
        <v>291</v>
      </c>
      <c r="I187" s="137"/>
      <c r="J187" s="146">
        <f>BK187</f>
        <v>0</v>
      </c>
      <c r="L187" s="134"/>
      <c r="M187" s="139"/>
      <c r="N187" s="140"/>
      <c r="O187" s="140"/>
      <c r="P187" s="141">
        <f>SUM(P188:P196)</f>
        <v>0</v>
      </c>
      <c r="Q187" s="140"/>
      <c r="R187" s="141">
        <f>SUM(R188:R196)</f>
        <v>168.9115512</v>
      </c>
      <c r="S187" s="140"/>
      <c r="T187" s="142">
        <f>SUM(T188:T196)</f>
        <v>0</v>
      </c>
      <c r="AR187" s="135" t="s">
        <v>76</v>
      </c>
      <c r="AT187" s="143" t="s">
        <v>68</v>
      </c>
      <c r="AU187" s="143" t="s">
        <v>76</v>
      </c>
      <c r="AY187" s="135" t="s">
        <v>135</v>
      </c>
      <c r="BK187" s="144">
        <f>SUM(BK188:BK196)</f>
        <v>0</v>
      </c>
    </row>
    <row r="188" spans="2:65" s="1" customFormat="1" ht="16.5" customHeight="1">
      <c r="B188" s="147"/>
      <c r="C188" s="148" t="s">
        <v>607</v>
      </c>
      <c r="D188" s="148" t="s">
        <v>137</v>
      </c>
      <c r="E188" s="149" t="s">
        <v>293</v>
      </c>
      <c r="F188" s="150" t="s">
        <v>294</v>
      </c>
      <c r="G188" s="151" t="s">
        <v>140</v>
      </c>
      <c r="H188" s="152">
        <v>216.24</v>
      </c>
      <c r="I188" s="153"/>
      <c r="J188" s="154">
        <f>ROUND(I188*H188,2)</f>
        <v>0</v>
      </c>
      <c r="K188" s="150" t="s">
        <v>141</v>
      </c>
      <c r="L188" s="31"/>
      <c r="M188" s="155" t="s">
        <v>1</v>
      </c>
      <c r="N188" s="156" t="s">
        <v>40</v>
      </c>
      <c r="O188" s="50"/>
      <c r="P188" s="157">
        <f>O188*H188</f>
        <v>0</v>
      </c>
      <c r="Q188" s="157">
        <v>0.378</v>
      </c>
      <c r="R188" s="157">
        <f>Q188*H188</f>
        <v>81.73872</v>
      </c>
      <c r="S188" s="157">
        <v>0</v>
      </c>
      <c r="T188" s="158">
        <f>S188*H188</f>
        <v>0</v>
      </c>
      <c r="AR188" s="17" t="s">
        <v>142</v>
      </c>
      <c r="AT188" s="17" t="s">
        <v>137</v>
      </c>
      <c r="AU188" s="17" t="s">
        <v>78</v>
      </c>
      <c r="AY188" s="17" t="s">
        <v>135</v>
      </c>
      <c r="BE188" s="159">
        <f>IF(N188="základní",J188,0)</f>
        <v>0</v>
      </c>
      <c r="BF188" s="159">
        <f>IF(N188="snížená",J188,0)</f>
        <v>0</v>
      </c>
      <c r="BG188" s="159">
        <f>IF(N188="zákl. přenesená",J188,0)</f>
        <v>0</v>
      </c>
      <c r="BH188" s="159">
        <f>IF(N188="sníž. přenesená",J188,0)</f>
        <v>0</v>
      </c>
      <c r="BI188" s="159">
        <f>IF(N188="nulová",J188,0)</f>
        <v>0</v>
      </c>
      <c r="BJ188" s="17" t="s">
        <v>76</v>
      </c>
      <c r="BK188" s="159">
        <f>ROUND(I188*H188,2)</f>
        <v>0</v>
      </c>
      <c r="BL188" s="17" t="s">
        <v>142</v>
      </c>
      <c r="BM188" s="17" t="s">
        <v>608</v>
      </c>
    </row>
    <row r="189" spans="2:51" s="12" customFormat="1" ht="11.25">
      <c r="B189" s="160"/>
      <c r="D189" s="161" t="s">
        <v>144</v>
      </c>
      <c r="E189" s="162" t="s">
        <v>1</v>
      </c>
      <c r="F189" s="163" t="s">
        <v>90</v>
      </c>
      <c r="H189" s="164">
        <v>216.24</v>
      </c>
      <c r="I189" s="165"/>
      <c r="L189" s="160"/>
      <c r="M189" s="166"/>
      <c r="N189" s="167"/>
      <c r="O189" s="167"/>
      <c r="P189" s="167"/>
      <c r="Q189" s="167"/>
      <c r="R189" s="167"/>
      <c r="S189" s="167"/>
      <c r="T189" s="168"/>
      <c r="AT189" s="162" t="s">
        <v>144</v>
      </c>
      <c r="AU189" s="162" t="s">
        <v>78</v>
      </c>
      <c r="AV189" s="12" t="s">
        <v>78</v>
      </c>
      <c r="AW189" s="12" t="s">
        <v>31</v>
      </c>
      <c r="AX189" s="12" t="s">
        <v>76</v>
      </c>
      <c r="AY189" s="162" t="s">
        <v>135</v>
      </c>
    </row>
    <row r="190" spans="2:65" s="1" customFormat="1" ht="16.5" customHeight="1">
      <c r="B190" s="147"/>
      <c r="C190" s="148" t="s">
        <v>609</v>
      </c>
      <c r="D190" s="148" t="s">
        <v>137</v>
      </c>
      <c r="E190" s="149" t="s">
        <v>297</v>
      </c>
      <c r="F190" s="150" t="s">
        <v>298</v>
      </c>
      <c r="G190" s="151" t="s">
        <v>140</v>
      </c>
      <c r="H190" s="152">
        <v>216.24</v>
      </c>
      <c r="I190" s="153"/>
      <c r="J190" s="154">
        <f>ROUND(I190*H190,2)</f>
        <v>0</v>
      </c>
      <c r="K190" s="150" t="s">
        <v>141</v>
      </c>
      <c r="L190" s="31"/>
      <c r="M190" s="155" t="s">
        <v>1</v>
      </c>
      <c r="N190" s="156" t="s">
        <v>40</v>
      </c>
      <c r="O190" s="50"/>
      <c r="P190" s="157">
        <f>O190*H190</f>
        <v>0</v>
      </c>
      <c r="Q190" s="157">
        <v>0.26376</v>
      </c>
      <c r="R190" s="157">
        <f>Q190*H190</f>
        <v>57.0354624</v>
      </c>
      <c r="S190" s="157">
        <v>0</v>
      </c>
      <c r="T190" s="158">
        <f>S190*H190</f>
        <v>0</v>
      </c>
      <c r="AR190" s="17" t="s">
        <v>142</v>
      </c>
      <c r="AT190" s="17" t="s">
        <v>137</v>
      </c>
      <c r="AU190" s="17" t="s">
        <v>78</v>
      </c>
      <c r="AY190" s="17" t="s">
        <v>135</v>
      </c>
      <c r="BE190" s="159">
        <f>IF(N190="základní",J190,0)</f>
        <v>0</v>
      </c>
      <c r="BF190" s="159">
        <f>IF(N190="snížená",J190,0)</f>
        <v>0</v>
      </c>
      <c r="BG190" s="159">
        <f>IF(N190="zákl. přenesená",J190,0)</f>
        <v>0</v>
      </c>
      <c r="BH190" s="159">
        <f>IF(N190="sníž. přenesená",J190,0)</f>
        <v>0</v>
      </c>
      <c r="BI190" s="159">
        <f>IF(N190="nulová",J190,0)</f>
        <v>0</v>
      </c>
      <c r="BJ190" s="17" t="s">
        <v>76</v>
      </c>
      <c r="BK190" s="159">
        <f>ROUND(I190*H190,2)</f>
        <v>0</v>
      </c>
      <c r="BL190" s="17" t="s">
        <v>142</v>
      </c>
      <c r="BM190" s="17" t="s">
        <v>610</v>
      </c>
    </row>
    <row r="191" spans="2:51" s="12" customFormat="1" ht="11.25">
      <c r="B191" s="160"/>
      <c r="D191" s="161" t="s">
        <v>144</v>
      </c>
      <c r="E191" s="162" t="s">
        <v>1</v>
      </c>
      <c r="F191" s="163" t="s">
        <v>90</v>
      </c>
      <c r="H191" s="164">
        <v>216.24</v>
      </c>
      <c r="I191" s="165"/>
      <c r="L191" s="160"/>
      <c r="M191" s="166"/>
      <c r="N191" s="167"/>
      <c r="O191" s="167"/>
      <c r="P191" s="167"/>
      <c r="Q191" s="167"/>
      <c r="R191" s="167"/>
      <c r="S191" s="167"/>
      <c r="T191" s="168"/>
      <c r="AT191" s="162" t="s">
        <v>144</v>
      </c>
      <c r="AU191" s="162" t="s">
        <v>78</v>
      </c>
      <c r="AV191" s="12" t="s">
        <v>78</v>
      </c>
      <c r="AW191" s="12" t="s">
        <v>31</v>
      </c>
      <c r="AX191" s="12" t="s">
        <v>76</v>
      </c>
      <c r="AY191" s="162" t="s">
        <v>135</v>
      </c>
    </row>
    <row r="192" spans="2:65" s="1" customFormat="1" ht="16.5" customHeight="1">
      <c r="B192" s="147"/>
      <c r="C192" s="148" t="s">
        <v>611</v>
      </c>
      <c r="D192" s="148" t="s">
        <v>137</v>
      </c>
      <c r="E192" s="149" t="s">
        <v>301</v>
      </c>
      <c r="F192" s="150" t="s">
        <v>302</v>
      </c>
      <c r="G192" s="151" t="s">
        <v>140</v>
      </c>
      <c r="H192" s="152">
        <v>216.24</v>
      </c>
      <c r="I192" s="153"/>
      <c r="J192" s="154">
        <f>ROUND(I192*H192,2)</f>
        <v>0</v>
      </c>
      <c r="K192" s="150" t="s">
        <v>141</v>
      </c>
      <c r="L192" s="31"/>
      <c r="M192" s="155" t="s">
        <v>1</v>
      </c>
      <c r="N192" s="156" t="s">
        <v>40</v>
      </c>
      <c r="O192" s="50"/>
      <c r="P192" s="157">
        <f>O192*H192</f>
        <v>0</v>
      </c>
      <c r="Q192" s="157">
        <v>0.00071</v>
      </c>
      <c r="R192" s="157">
        <f>Q192*H192</f>
        <v>0.1535304</v>
      </c>
      <c r="S192" s="157">
        <v>0</v>
      </c>
      <c r="T192" s="158">
        <f>S192*H192</f>
        <v>0</v>
      </c>
      <c r="AR192" s="17" t="s">
        <v>142</v>
      </c>
      <c r="AT192" s="17" t="s">
        <v>137</v>
      </c>
      <c r="AU192" s="17" t="s">
        <v>78</v>
      </c>
      <c r="AY192" s="17" t="s">
        <v>135</v>
      </c>
      <c r="BE192" s="159">
        <f>IF(N192="základní",J192,0)</f>
        <v>0</v>
      </c>
      <c r="BF192" s="159">
        <f>IF(N192="snížená",J192,0)</f>
        <v>0</v>
      </c>
      <c r="BG192" s="159">
        <f>IF(N192="zákl. přenesená",J192,0)</f>
        <v>0</v>
      </c>
      <c r="BH192" s="159">
        <f>IF(N192="sníž. přenesená",J192,0)</f>
        <v>0</v>
      </c>
      <c r="BI192" s="159">
        <f>IF(N192="nulová",J192,0)</f>
        <v>0</v>
      </c>
      <c r="BJ192" s="17" t="s">
        <v>76</v>
      </c>
      <c r="BK192" s="159">
        <f>ROUND(I192*H192,2)</f>
        <v>0</v>
      </c>
      <c r="BL192" s="17" t="s">
        <v>142</v>
      </c>
      <c r="BM192" s="17" t="s">
        <v>612</v>
      </c>
    </row>
    <row r="193" spans="2:51" s="12" customFormat="1" ht="11.25">
      <c r="B193" s="160"/>
      <c r="D193" s="161" t="s">
        <v>144</v>
      </c>
      <c r="E193" s="162" t="s">
        <v>1</v>
      </c>
      <c r="F193" s="163" t="s">
        <v>90</v>
      </c>
      <c r="H193" s="164">
        <v>216.24</v>
      </c>
      <c r="I193" s="165"/>
      <c r="L193" s="160"/>
      <c r="M193" s="166"/>
      <c r="N193" s="167"/>
      <c r="O193" s="167"/>
      <c r="P193" s="167"/>
      <c r="Q193" s="167"/>
      <c r="R193" s="167"/>
      <c r="S193" s="167"/>
      <c r="T193" s="168"/>
      <c r="AT193" s="162" t="s">
        <v>144</v>
      </c>
      <c r="AU193" s="162" t="s">
        <v>78</v>
      </c>
      <c r="AV193" s="12" t="s">
        <v>78</v>
      </c>
      <c r="AW193" s="12" t="s">
        <v>31</v>
      </c>
      <c r="AX193" s="12" t="s">
        <v>76</v>
      </c>
      <c r="AY193" s="162" t="s">
        <v>135</v>
      </c>
    </row>
    <row r="194" spans="2:65" s="1" customFormat="1" ht="16.5" customHeight="1">
      <c r="B194" s="147"/>
      <c r="C194" s="148" t="s">
        <v>613</v>
      </c>
      <c r="D194" s="148" t="s">
        <v>137</v>
      </c>
      <c r="E194" s="149" t="s">
        <v>305</v>
      </c>
      <c r="F194" s="150" t="s">
        <v>306</v>
      </c>
      <c r="G194" s="151" t="s">
        <v>140</v>
      </c>
      <c r="H194" s="152">
        <v>216.24</v>
      </c>
      <c r="I194" s="153"/>
      <c r="J194" s="154">
        <f>ROUND(I194*H194,2)</f>
        <v>0</v>
      </c>
      <c r="K194" s="150" t="s">
        <v>141</v>
      </c>
      <c r="L194" s="31"/>
      <c r="M194" s="155" t="s">
        <v>1</v>
      </c>
      <c r="N194" s="156" t="s">
        <v>40</v>
      </c>
      <c r="O194" s="50"/>
      <c r="P194" s="157">
        <f>O194*H194</f>
        <v>0</v>
      </c>
      <c r="Q194" s="157">
        <v>0.12966</v>
      </c>
      <c r="R194" s="157">
        <f>Q194*H194</f>
        <v>28.0376784</v>
      </c>
      <c r="S194" s="157">
        <v>0</v>
      </c>
      <c r="T194" s="158">
        <f>S194*H194</f>
        <v>0</v>
      </c>
      <c r="AR194" s="17" t="s">
        <v>142</v>
      </c>
      <c r="AT194" s="17" t="s">
        <v>137</v>
      </c>
      <c r="AU194" s="17" t="s">
        <v>78</v>
      </c>
      <c r="AY194" s="17" t="s">
        <v>135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17" t="s">
        <v>76</v>
      </c>
      <c r="BK194" s="159">
        <f>ROUND(I194*H194,2)</f>
        <v>0</v>
      </c>
      <c r="BL194" s="17" t="s">
        <v>142</v>
      </c>
      <c r="BM194" s="17" t="s">
        <v>614</v>
      </c>
    </row>
    <row r="195" spans="2:51" s="12" customFormat="1" ht="11.25">
      <c r="B195" s="160"/>
      <c r="D195" s="161" t="s">
        <v>144</v>
      </c>
      <c r="E195" s="162" t="s">
        <v>1</v>
      </c>
      <c r="F195" s="163" t="s">
        <v>90</v>
      </c>
      <c r="H195" s="164">
        <v>216.24</v>
      </c>
      <c r="I195" s="165"/>
      <c r="L195" s="160"/>
      <c r="M195" s="166"/>
      <c r="N195" s="167"/>
      <c r="O195" s="167"/>
      <c r="P195" s="167"/>
      <c r="Q195" s="167"/>
      <c r="R195" s="167"/>
      <c r="S195" s="167"/>
      <c r="T195" s="168"/>
      <c r="AT195" s="162" t="s">
        <v>144</v>
      </c>
      <c r="AU195" s="162" t="s">
        <v>78</v>
      </c>
      <c r="AV195" s="12" t="s">
        <v>78</v>
      </c>
      <c r="AW195" s="12" t="s">
        <v>31</v>
      </c>
      <c r="AX195" s="12" t="s">
        <v>76</v>
      </c>
      <c r="AY195" s="162" t="s">
        <v>135</v>
      </c>
    </row>
    <row r="196" spans="2:65" s="1" customFormat="1" ht="16.5" customHeight="1">
      <c r="B196" s="147"/>
      <c r="C196" s="148" t="s">
        <v>615</v>
      </c>
      <c r="D196" s="148" t="s">
        <v>137</v>
      </c>
      <c r="E196" s="149" t="s">
        <v>309</v>
      </c>
      <c r="F196" s="150" t="s">
        <v>310</v>
      </c>
      <c r="G196" s="151" t="s">
        <v>155</v>
      </c>
      <c r="H196" s="152">
        <v>540.6</v>
      </c>
      <c r="I196" s="153"/>
      <c r="J196" s="154">
        <f>ROUND(I196*H196,2)</f>
        <v>0</v>
      </c>
      <c r="K196" s="150" t="s">
        <v>141</v>
      </c>
      <c r="L196" s="31"/>
      <c r="M196" s="155" t="s">
        <v>1</v>
      </c>
      <c r="N196" s="156" t="s">
        <v>40</v>
      </c>
      <c r="O196" s="50"/>
      <c r="P196" s="157">
        <f>O196*H196</f>
        <v>0</v>
      </c>
      <c r="Q196" s="157">
        <v>0.0036</v>
      </c>
      <c r="R196" s="157">
        <f>Q196*H196</f>
        <v>1.9461600000000001</v>
      </c>
      <c r="S196" s="157">
        <v>0</v>
      </c>
      <c r="T196" s="158">
        <f>S196*H196</f>
        <v>0</v>
      </c>
      <c r="AR196" s="17" t="s">
        <v>142</v>
      </c>
      <c r="AT196" s="17" t="s">
        <v>137</v>
      </c>
      <c r="AU196" s="17" t="s">
        <v>78</v>
      </c>
      <c r="AY196" s="17" t="s">
        <v>135</v>
      </c>
      <c r="BE196" s="159">
        <f>IF(N196="základní",J196,0)</f>
        <v>0</v>
      </c>
      <c r="BF196" s="159">
        <f>IF(N196="snížená",J196,0)</f>
        <v>0</v>
      </c>
      <c r="BG196" s="159">
        <f>IF(N196="zákl. přenesená",J196,0)</f>
        <v>0</v>
      </c>
      <c r="BH196" s="159">
        <f>IF(N196="sníž. přenesená",J196,0)</f>
        <v>0</v>
      </c>
      <c r="BI196" s="159">
        <f>IF(N196="nulová",J196,0)</f>
        <v>0</v>
      </c>
      <c r="BJ196" s="17" t="s">
        <v>76</v>
      </c>
      <c r="BK196" s="159">
        <f>ROUND(I196*H196,2)</f>
        <v>0</v>
      </c>
      <c r="BL196" s="17" t="s">
        <v>142</v>
      </c>
      <c r="BM196" s="17" t="s">
        <v>616</v>
      </c>
    </row>
    <row r="197" spans="2:63" s="11" customFormat="1" ht="22.9" customHeight="1">
      <c r="B197" s="134"/>
      <c r="D197" s="135" t="s">
        <v>68</v>
      </c>
      <c r="E197" s="145" t="s">
        <v>260</v>
      </c>
      <c r="F197" s="145" t="s">
        <v>312</v>
      </c>
      <c r="I197" s="137"/>
      <c r="J197" s="146">
        <f>BK197</f>
        <v>0</v>
      </c>
      <c r="L197" s="134"/>
      <c r="M197" s="139"/>
      <c r="N197" s="140"/>
      <c r="O197" s="140"/>
      <c r="P197" s="141">
        <f>SUM(P198:P239)</f>
        <v>0</v>
      </c>
      <c r="Q197" s="140"/>
      <c r="R197" s="141">
        <f>SUM(R198:R239)</f>
        <v>4.12527245</v>
      </c>
      <c r="S197" s="140"/>
      <c r="T197" s="142">
        <f>SUM(T198:T239)</f>
        <v>0</v>
      </c>
      <c r="AR197" s="135" t="s">
        <v>76</v>
      </c>
      <c r="AT197" s="143" t="s">
        <v>68</v>
      </c>
      <c r="AU197" s="143" t="s">
        <v>76</v>
      </c>
      <c r="AY197" s="135" t="s">
        <v>135</v>
      </c>
      <c r="BK197" s="144">
        <f>SUM(BK198:BK239)</f>
        <v>0</v>
      </c>
    </row>
    <row r="198" spans="2:65" s="1" customFormat="1" ht="16.5" customHeight="1">
      <c r="B198" s="147"/>
      <c r="C198" s="148" t="s">
        <v>274</v>
      </c>
      <c r="D198" s="148" t="s">
        <v>137</v>
      </c>
      <c r="E198" s="149" t="s">
        <v>314</v>
      </c>
      <c r="F198" s="150" t="s">
        <v>315</v>
      </c>
      <c r="G198" s="151" t="s">
        <v>316</v>
      </c>
      <c r="H198" s="152">
        <v>1</v>
      </c>
      <c r="I198" s="153"/>
      <c r="J198" s="154">
        <f aca="true" t="shared" si="0" ref="J198:J206">ROUND(I198*H198,2)</f>
        <v>0</v>
      </c>
      <c r="K198" s="150" t="s">
        <v>141</v>
      </c>
      <c r="L198" s="31"/>
      <c r="M198" s="155" t="s">
        <v>1</v>
      </c>
      <c r="N198" s="156" t="s">
        <v>40</v>
      </c>
      <c r="O198" s="50"/>
      <c r="P198" s="157">
        <f aca="true" t="shared" si="1" ref="P198:P206">O198*H198</f>
        <v>0</v>
      </c>
      <c r="Q198" s="157">
        <v>0.00167</v>
      </c>
      <c r="R198" s="157">
        <f aca="true" t="shared" si="2" ref="R198:R206">Q198*H198</f>
        <v>0.00167</v>
      </c>
      <c r="S198" s="157">
        <v>0</v>
      </c>
      <c r="T198" s="158">
        <f aca="true" t="shared" si="3" ref="T198:T206">S198*H198</f>
        <v>0</v>
      </c>
      <c r="AR198" s="17" t="s">
        <v>142</v>
      </c>
      <c r="AT198" s="17" t="s">
        <v>137</v>
      </c>
      <c r="AU198" s="17" t="s">
        <v>78</v>
      </c>
      <c r="AY198" s="17" t="s">
        <v>135</v>
      </c>
      <c r="BE198" s="159">
        <f aca="true" t="shared" si="4" ref="BE198:BE206">IF(N198="základní",J198,0)</f>
        <v>0</v>
      </c>
      <c r="BF198" s="159">
        <f aca="true" t="shared" si="5" ref="BF198:BF206">IF(N198="snížená",J198,0)</f>
        <v>0</v>
      </c>
      <c r="BG198" s="159">
        <f aca="true" t="shared" si="6" ref="BG198:BG206">IF(N198="zákl. přenesená",J198,0)</f>
        <v>0</v>
      </c>
      <c r="BH198" s="159">
        <f aca="true" t="shared" si="7" ref="BH198:BH206">IF(N198="sníž. přenesená",J198,0)</f>
        <v>0</v>
      </c>
      <c r="BI198" s="159">
        <f aca="true" t="shared" si="8" ref="BI198:BI206">IF(N198="nulová",J198,0)</f>
        <v>0</v>
      </c>
      <c r="BJ198" s="17" t="s">
        <v>76</v>
      </c>
      <c r="BK198" s="159">
        <f aca="true" t="shared" si="9" ref="BK198:BK206">ROUND(I198*H198,2)</f>
        <v>0</v>
      </c>
      <c r="BL198" s="17" t="s">
        <v>142</v>
      </c>
      <c r="BM198" s="17" t="s">
        <v>617</v>
      </c>
    </row>
    <row r="199" spans="2:65" s="1" customFormat="1" ht="16.5" customHeight="1">
      <c r="B199" s="147"/>
      <c r="C199" s="192" t="s">
        <v>280</v>
      </c>
      <c r="D199" s="192" t="s">
        <v>257</v>
      </c>
      <c r="E199" s="193" t="s">
        <v>319</v>
      </c>
      <c r="F199" s="194" t="s">
        <v>320</v>
      </c>
      <c r="G199" s="195" t="s">
        <v>155</v>
      </c>
      <c r="H199" s="196">
        <v>1</v>
      </c>
      <c r="I199" s="197"/>
      <c r="J199" s="198">
        <f t="shared" si="0"/>
        <v>0</v>
      </c>
      <c r="K199" s="194" t="s">
        <v>141</v>
      </c>
      <c r="L199" s="199"/>
      <c r="M199" s="200" t="s">
        <v>1</v>
      </c>
      <c r="N199" s="201" t="s">
        <v>40</v>
      </c>
      <c r="O199" s="50"/>
      <c r="P199" s="157">
        <f t="shared" si="1"/>
        <v>0</v>
      </c>
      <c r="Q199" s="157">
        <v>0.0435</v>
      </c>
      <c r="R199" s="157">
        <f t="shared" si="2"/>
        <v>0.0435</v>
      </c>
      <c r="S199" s="157">
        <v>0</v>
      </c>
      <c r="T199" s="158">
        <f t="shared" si="3"/>
        <v>0</v>
      </c>
      <c r="AR199" s="17" t="s">
        <v>260</v>
      </c>
      <c r="AT199" s="17" t="s">
        <v>257</v>
      </c>
      <c r="AU199" s="17" t="s">
        <v>78</v>
      </c>
      <c r="AY199" s="17" t="s">
        <v>135</v>
      </c>
      <c r="BE199" s="159">
        <f t="shared" si="4"/>
        <v>0</v>
      </c>
      <c r="BF199" s="159">
        <f t="shared" si="5"/>
        <v>0</v>
      </c>
      <c r="BG199" s="159">
        <f t="shared" si="6"/>
        <v>0</v>
      </c>
      <c r="BH199" s="159">
        <f t="shared" si="7"/>
        <v>0</v>
      </c>
      <c r="BI199" s="159">
        <f t="shared" si="8"/>
        <v>0</v>
      </c>
      <c r="BJ199" s="17" t="s">
        <v>76</v>
      </c>
      <c r="BK199" s="159">
        <f t="shared" si="9"/>
        <v>0</v>
      </c>
      <c r="BL199" s="17" t="s">
        <v>142</v>
      </c>
      <c r="BM199" s="17" t="s">
        <v>618</v>
      </c>
    </row>
    <row r="200" spans="2:65" s="1" customFormat="1" ht="16.5" customHeight="1">
      <c r="B200" s="147"/>
      <c r="C200" s="148" t="s">
        <v>285</v>
      </c>
      <c r="D200" s="148" t="s">
        <v>137</v>
      </c>
      <c r="E200" s="149" t="s">
        <v>323</v>
      </c>
      <c r="F200" s="150" t="s">
        <v>324</v>
      </c>
      <c r="G200" s="151" t="s">
        <v>316</v>
      </c>
      <c r="H200" s="152">
        <v>1</v>
      </c>
      <c r="I200" s="153"/>
      <c r="J200" s="154">
        <f t="shared" si="0"/>
        <v>0</v>
      </c>
      <c r="K200" s="150" t="s">
        <v>141</v>
      </c>
      <c r="L200" s="31"/>
      <c r="M200" s="155" t="s">
        <v>1</v>
      </c>
      <c r="N200" s="156" t="s">
        <v>40</v>
      </c>
      <c r="O200" s="50"/>
      <c r="P200" s="157">
        <f t="shared" si="1"/>
        <v>0</v>
      </c>
      <c r="Q200" s="157">
        <v>0.00167</v>
      </c>
      <c r="R200" s="157">
        <f t="shared" si="2"/>
        <v>0.00167</v>
      </c>
      <c r="S200" s="157">
        <v>0</v>
      </c>
      <c r="T200" s="158">
        <f t="shared" si="3"/>
        <v>0</v>
      </c>
      <c r="AR200" s="17" t="s">
        <v>142</v>
      </c>
      <c r="AT200" s="17" t="s">
        <v>137</v>
      </c>
      <c r="AU200" s="17" t="s">
        <v>78</v>
      </c>
      <c r="AY200" s="17" t="s">
        <v>135</v>
      </c>
      <c r="BE200" s="159">
        <f t="shared" si="4"/>
        <v>0</v>
      </c>
      <c r="BF200" s="159">
        <f t="shared" si="5"/>
        <v>0</v>
      </c>
      <c r="BG200" s="159">
        <f t="shared" si="6"/>
        <v>0</v>
      </c>
      <c r="BH200" s="159">
        <f t="shared" si="7"/>
        <v>0</v>
      </c>
      <c r="BI200" s="159">
        <f t="shared" si="8"/>
        <v>0</v>
      </c>
      <c r="BJ200" s="17" t="s">
        <v>76</v>
      </c>
      <c r="BK200" s="159">
        <f t="shared" si="9"/>
        <v>0</v>
      </c>
      <c r="BL200" s="17" t="s">
        <v>142</v>
      </c>
      <c r="BM200" s="17" t="s">
        <v>619</v>
      </c>
    </row>
    <row r="201" spans="2:65" s="1" customFormat="1" ht="16.5" customHeight="1">
      <c r="B201" s="147"/>
      <c r="C201" s="192" t="s">
        <v>292</v>
      </c>
      <c r="D201" s="192" t="s">
        <v>257</v>
      </c>
      <c r="E201" s="193" t="s">
        <v>327</v>
      </c>
      <c r="F201" s="194" t="s">
        <v>328</v>
      </c>
      <c r="G201" s="195" t="s">
        <v>316</v>
      </c>
      <c r="H201" s="196">
        <v>1</v>
      </c>
      <c r="I201" s="197"/>
      <c r="J201" s="198">
        <f t="shared" si="0"/>
        <v>0</v>
      </c>
      <c r="K201" s="194" t="s">
        <v>141</v>
      </c>
      <c r="L201" s="199"/>
      <c r="M201" s="200" t="s">
        <v>1</v>
      </c>
      <c r="N201" s="201" t="s">
        <v>40</v>
      </c>
      <c r="O201" s="50"/>
      <c r="P201" s="157">
        <f t="shared" si="1"/>
        <v>0</v>
      </c>
      <c r="Q201" s="157">
        <v>0.0141</v>
      </c>
      <c r="R201" s="157">
        <f t="shared" si="2"/>
        <v>0.0141</v>
      </c>
      <c r="S201" s="157">
        <v>0</v>
      </c>
      <c r="T201" s="158">
        <f t="shared" si="3"/>
        <v>0</v>
      </c>
      <c r="AR201" s="17" t="s">
        <v>260</v>
      </c>
      <c r="AT201" s="17" t="s">
        <v>257</v>
      </c>
      <c r="AU201" s="17" t="s">
        <v>78</v>
      </c>
      <c r="AY201" s="17" t="s">
        <v>135</v>
      </c>
      <c r="BE201" s="159">
        <f t="shared" si="4"/>
        <v>0</v>
      </c>
      <c r="BF201" s="159">
        <f t="shared" si="5"/>
        <v>0</v>
      </c>
      <c r="BG201" s="159">
        <f t="shared" si="6"/>
        <v>0</v>
      </c>
      <c r="BH201" s="159">
        <f t="shared" si="7"/>
        <v>0</v>
      </c>
      <c r="BI201" s="159">
        <f t="shared" si="8"/>
        <v>0</v>
      </c>
      <c r="BJ201" s="17" t="s">
        <v>76</v>
      </c>
      <c r="BK201" s="159">
        <f t="shared" si="9"/>
        <v>0</v>
      </c>
      <c r="BL201" s="17" t="s">
        <v>142</v>
      </c>
      <c r="BM201" s="17" t="s">
        <v>620</v>
      </c>
    </row>
    <row r="202" spans="2:65" s="1" customFormat="1" ht="16.5" customHeight="1">
      <c r="B202" s="147"/>
      <c r="C202" s="148" t="s">
        <v>296</v>
      </c>
      <c r="D202" s="148" t="s">
        <v>137</v>
      </c>
      <c r="E202" s="149" t="s">
        <v>331</v>
      </c>
      <c r="F202" s="150" t="s">
        <v>332</v>
      </c>
      <c r="G202" s="151" t="s">
        <v>316</v>
      </c>
      <c r="H202" s="152">
        <v>1</v>
      </c>
      <c r="I202" s="153"/>
      <c r="J202" s="154">
        <f t="shared" si="0"/>
        <v>0</v>
      </c>
      <c r="K202" s="150" t="s">
        <v>141</v>
      </c>
      <c r="L202" s="31"/>
      <c r="M202" s="155" t="s">
        <v>1</v>
      </c>
      <c r="N202" s="156" t="s">
        <v>40</v>
      </c>
      <c r="O202" s="50"/>
      <c r="P202" s="157">
        <f t="shared" si="1"/>
        <v>0</v>
      </c>
      <c r="Q202" s="157">
        <v>0.00171</v>
      </c>
      <c r="R202" s="157">
        <f t="shared" si="2"/>
        <v>0.00171</v>
      </c>
      <c r="S202" s="157">
        <v>0</v>
      </c>
      <c r="T202" s="158">
        <f t="shared" si="3"/>
        <v>0</v>
      </c>
      <c r="AR202" s="17" t="s">
        <v>142</v>
      </c>
      <c r="AT202" s="17" t="s">
        <v>137</v>
      </c>
      <c r="AU202" s="17" t="s">
        <v>78</v>
      </c>
      <c r="AY202" s="17" t="s">
        <v>135</v>
      </c>
      <c r="BE202" s="159">
        <f t="shared" si="4"/>
        <v>0</v>
      </c>
      <c r="BF202" s="159">
        <f t="shared" si="5"/>
        <v>0</v>
      </c>
      <c r="BG202" s="159">
        <f t="shared" si="6"/>
        <v>0</v>
      </c>
      <c r="BH202" s="159">
        <f t="shared" si="7"/>
        <v>0</v>
      </c>
      <c r="BI202" s="159">
        <f t="shared" si="8"/>
        <v>0</v>
      </c>
      <c r="BJ202" s="17" t="s">
        <v>76</v>
      </c>
      <c r="BK202" s="159">
        <f t="shared" si="9"/>
        <v>0</v>
      </c>
      <c r="BL202" s="17" t="s">
        <v>142</v>
      </c>
      <c r="BM202" s="17" t="s">
        <v>621</v>
      </c>
    </row>
    <row r="203" spans="2:65" s="1" customFormat="1" ht="16.5" customHeight="1">
      <c r="B203" s="147"/>
      <c r="C203" s="192" t="s">
        <v>300</v>
      </c>
      <c r="D203" s="192" t="s">
        <v>257</v>
      </c>
      <c r="E203" s="193" t="s">
        <v>335</v>
      </c>
      <c r="F203" s="194" t="s">
        <v>336</v>
      </c>
      <c r="G203" s="195" t="s">
        <v>316</v>
      </c>
      <c r="H203" s="196">
        <v>1</v>
      </c>
      <c r="I203" s="197"/>
      <c r="J203" s="198">
        <f t="shared" si="0"/>
        <v>0</v>
      </c>
      <c r="K203" s="194" t="s">
        <v>141</v>
      </c>
      <c r="L203" s="199"/>
      <c r="M203" s="200" t="s">
        <v>1</v>
      </c>
      <c r="N203" s="201" t="s">
        <v>40</v>
      </c>
      <c r="O203" s="50"/>
      <c r="P203" s="157">
        <f t="shared" si="1"/>
        <v>0</v>
      </c>
      <c r="Q203" s="157">
        <v>0.0149</v>
      </c>
      <c r="R203" s="157">
        <f t="shared" si="2"/>
        <v>0.0149</v>
      </c>
      <c r="S203" s="157">
        <v>0</v>
      </c>
      <c r="T203" s="158">
        <f t="shared" si="3"/>
        <v>0</v>
      </c>
      <c r="AR203" s="17" t="s">
        <v>260</v>
      </c>
      <c r="AT203" s="17" t="s">
        <v>257</v>
      </c>
      <c r="AU203" s="17" t="s">
        <v>78</v>
      </c>
      <c r="AY203" s="17" t="s">
        <v>135</v>
      </c>
      <c r="BE203" s="159">
        <f t="shared" si="4"/>
        <v>0</v>
      </c>
      <c r="BF203" s="159">
        <f t="shared" si="5"/>
        <v>0</v>
      </c>
      <c r="BG203" s="159">
        <f t="shared" si="6"/>
        <v>0</v>
      </c>
      <c r="BH203" s="159">
        <f t="shared" si="7"/>
        <v>0</v>
      </c>
      <c r="BI203" s="159">
        <f t="shared" si="8"/>
        <v>0</v>
      </c>
      <c r="BJ203" s="17" t="s">
        <v>76</v>
      </c>
      <c r="BK203" s="159">
        <f t="shared" si="9"/>
        <v>0</v>
      </c>
      <c r="BL203" s="17" t="s">
        <v>142</v>
      </c>
      <c r="BM203" s="17" t="s">
        <v>622</v>
      </c>
    </row>
    <row r="204" spans="2:65" s="1" customFormat="1" ht="16.5" customHeight="1">
      <c r="B204" s="147"/>
      <c r="C204" s="148" t="s">
        <v>304</v>
      </c>
      <c r="D204" s="148" t="s">
        <v>137</v>
      </c>
      <c r="E204" s="149" t="s">
        <v>339</v>
      </c>
      <c r="F204" s="150" t="s">
        <v>340</v>
      </c>
      <c r="G204" s="151" t="s">
        <v>155</v>
      </c>
      <c r="H204" s="152">
        <v>353</v>
      </c>
      <c r="I204" s="153"/>
      <c r="J204" s="154">
        <f t="shared" si="0"/>
        <v>0</v>
      </c>
      <c r="K204" s="150" t="s">
        <v>141</v>
      </c>
      <c r="L204" s="31"/>
      <c r="M204" s="155" t="s">
        <v>1</v>
      </c>
      <c r="N204" s="156" t="s">
        <v>40</v>
      </c>
      <c r="O204" s="50"/>
      <c r="P204" s="157">
        <f t="shared" si="1"/>
        <v>0</v>
      </c>
      <c r="Q204" s="157">
        <v>0</v>
      </c>
      <c r="R204" s="157">
        <f t="shared" si="2"/>
        <v>0</v>
      </c>
      <c r="S204" s="157">
        <v>0</v>
      </c>
      <c r="T204" s="158">
        <f t="shared" si="3"/>
        <v>0</v>
      </c>
      <c r="AR204" s="17" t="s">
        <v>142</v>
      </c>
      <c r="AT204" s="17" t="s">
        <v>137</v>
      </c>
      <c r="AU204" s="17" t="s">
        <v>78</v>
      </c>
      <c r="AY204" s="17" t="s">
        <v>135</v>
      </c>
      <c r="BE204" s="159">
        <f t="shared" si="4"/>
        <v>0</v>
      </c>
      <c r="BF204" s="159">
        <f t="shared" si="5"/>
        <v>0</v>
      </c>
      <c r="BG204" s="159">
        <f t="shared" si="6"/>
        <v>0</v>
      </c>
      <c r="BH204" s="159">
        <f t="shared" si="7"/>
        <v>0</v>
      </c>
      <c r="BI204" s="159">
        <f t="shared" si="8"/>
        <v>0</v>
      </c>
      <c r="BJ204" s="17" t="s">
        <v>76</v>
      </c>
      <c r="BK204" s="159">
        <f t="shared" si="9"/>
        <v>0</v>
      </c>
      <c r="BL204" s="17" t="s">
        <v>142</v>
      </c>
      <c r="BM204" s="17" t="s">
        <v>623</v>
      </c>
    </row>
    <row r="205" spans="2:65" s="1" customFormat="1" ht="16.5" customHeight="1">
      <c r="B205" s="147"/>
      <c r="C205" s="192" t="s">
        <v>308</v>
      </c>
      <c r="D205" s="192" t="s">
        <v>257</v>
      </c>
      <c r="E205" s="193" t="s">
        <v>343</v>
      </c>
      <c r="F205" s="194" t="s">
        <v>344</v>
      </c>
      <c r="G205" s="195" t="s">
        <v>155</v>
      </c>
      <c r="H205" s="196">
        <v>358.295</v>
      </c>
      <c r="I205" s="197"/>
      <c r="J205" s="198">
        <f t="shared" si="0"/>
        <v>0</v>
      </c>
      <c r="K205" s="194" t="s">
        <v>141</v>
      </c>
      <c r="L205" s="199"/>
      <c r="M205" s="200" t="s">
        <v>1</v>
      </c>
      <c r="N205" s="201" t="s">
        <v>40</v>
      </c>
      <c r="O205" s="50"/>
      <c r="P205" s="157">
        <f t="shared" si="1"/>
        <v>0</v>
      </c>
      <c r="Q205" s="157">
        <v>0.00211</v>
      </c>
      <c r="R205" s="157">
        <f t="shared" si="2"/>
        <v>0.75600245</v>
      </c>
      <c r="S205" s="157">
        <v>0</v>
      </c>
      <c r="T205" s="158">
        <f t="shared" si="3"/>
        <v>0</v>
      </c>
      <c r="AR205" s="17" t="s">
        <v>260</v>
      </c>
      <c r="AT205" s="17" t="s">
        <v>257</v>
      </c>
      <c r="AU205" s="17" t="s">
        <v>78</v>
      </c>
      <c r="AY205" s="17" t="s">
        <v>135</v>
      </c>
      <c r="BE205" s="159">
        <f t="shared" si="4"/>
        <v>0</v>
      </c>
      <c r="BF205" s="159">
        <f t="shared" si="5"/>
        <v>0</v>
      </c>
      <c r="BG205" s="159">
        <f t="shared" si="6"/>
        <v>0</v>
      </c>
      <c r="BH205" s="159">
        <f t="shared" si="7"/>
        <v>0</v>
      </c>
      <c r="BI205" s="159">
        <f t="shared" si="8"/>
        <v>0</v>
      </c>
      <c r="BJ205" s="17" t="s">
        <v>76</v>
      </c>
      <c r="BK205" s="159">
        <f t="shared" si="9"/>
        <v>0</v>
      </c>
      <c r="BL205" s="17" t="s">
        <v>142</v>
      </c>
      <c r="BM205" s="17" t="s">
        <v>624</v>
      </c>
    </row>
    <row r="206" spans="2:65" s="1" customFormat="1" ht="16.5" customHeight="1">
      <c r="B206" s="147"/>
      <c r="C206" s="148" t="s">
        <v>313</v>
      </c>
      <c r="D206" s="148" t="s">
        <v>137</v>
      </c>
      <c r="E206" s="149" t="s">
        <v>347</v>
      </c>
      <c r="F206" s="150" t="s">
        <v>348</v>
      </c>
      <c r="G206" s="151" t="s">
        <v>316</v>
      </c>
      <c r="H206" s="152">
        <v>6</v>
      </c>
      <c r="I206" s="153"/>
      <c r="J206" s="154">
        <f t="shared" si="0"/>
        <v>0</v>
      </c>
      <c r="K206" s="150" t="s">
        <v>141</v>
      </c>
      <c r="L206" s="31"/>
      <c r="M206" s="155" t="s">
        <v>1</v>
      </c>
      <c r="N206" s="156" t="s">
        <v>40</v>
      </c>
      <c r="O206" s="50"/>
      <c r="P206" s="157">
        <f t="shared" si="1"/>
        <v>0</v>
      </c>
      <c r="Q206" s="157">
        <v>0</v>
      </c>
      <c r="R206" s="157">
        <f t="shared" si="2"/>
        <v>0</v>
      </c>
      <c r="S206" s="157">
        <v>0</v>
      </c>
      <c r="T206" s="158">
        <f t="shared" si="3"/>
        <v>0</v>
      </c>
      <c r="AR206" s="17" t="s">
        <v>142</v>
      </c>
      <c r="AT206" s="17" t="s">
        <v>137</v>
      </c>
      <c r="AU206" s="17" t="s">
        <v>78</v>
      </c>
      <c r="AY206" s="17" t="s">
        <v>135</v>
      </c>
      <c r="BE206" s="159">
        <f t="shared" si="4"/>
        <v>0</v>
      </c>
      <c r="BF206" s="159">
        <f t="shared" si="5"/>
        <v>0</v>
      </c>
      <c r="BG206" s="159">
        <f t="shared" si="6"/>
        <v>0</v>
      </c>
      <c r="BH206" s="159">
        <f t="shared" si="7"/>
        <v>0</v>
      </c>
      <c r="BI206" s="159">
        <f t="shared" si="8"/>
        <v>0</v>
      </c>
      <c r="BJ206" s="17" t="s">
        <v>76</v>
      </c>
      <c r="BK206" s="159">
        <f t="shared" si="9"/>
        <v>0</v>
      </c>
      <c r="BL206" s="17" t="s">
        <v>142</v>
      </c>
      <c r="BM206" s="17" t="s">
        <v>625</v>
      </c>
    </row>
    <row r="207" spans="2:51" s="12" customFormat="1" ht="11.25">
      <c r="B207" s="160"/>
      <c r="D207" s="161" t="s">
        <v>144</v>
      </c>
      <c r="E207" s="162" t="s">
        <v>1</v>
      </c>
      <c r="F207" s="163" t="s">
        <v>350</v>
      </c>
      <c r="H207" s="164">
        <v>6</v>
      </c>
      <c r="I207" s="165"/>
      <c r="L207" s="160"/>
      <c r="M207" s="166"/>
      <c r="N207" s="167"/>
      <c r="O207" s="167"/>
      <c r="P207" s="167"/>
      <c r="Q207" s="167"/>
      <c r="R207" s="167"/>
      <c r="S207" s="167"/>
      <c r="T207" s="168"/>
      <c r="AT207" s="162" t="s">
        <v>144</v>
      </c>
      <c r="AU207" s="162" t="s">
        <v>78</v>
      </c>
      <c r="AV207" s="12" t="s">
        <v>78</v>
      </c>
      <c r="AW207" s="12" t="s">
        <v>31</v>
      </c>
      <c r="AX207" s="12" t="s">
        <v>76</v>
      </c>
      <c r="AY207" s="162" t="s">
        <v>135</v>
      </c>
    </row>
    <row r="208" spans="2:65" s="1" customFormat="1" ht="16.5" customHeight="1">
      <c r="B208" s="147"/>
      <c r="C208" s="192" t="s">
        <v>318</v>
      </c>
      <c r="D208" s="192" t="s">
        <v>257</v>
      </c>
      <c r="E208" s="193" t="s">
        <v>352</v>
      </c>
      <c r="F208" s="194" t="s">
        <v>353</v>
      </c>
      <c r="G208" s="195" t="s">
        <v>354</v>
      </c>
      <c r="H208" s="196">
        <v>3</v>
      </c>
      <c r="I208" s="197"/>
      <c r="J208" s="198">
        <f>ROUND(I208*H208,2)</f>
        <v>0</v>
      </c>
      <c r="K208" s="194" t="s">
        <v>1</v>
      </c>
      <c r="L208" s="199"/>
      <c r="M208" s="200" t="s">
        <v>1</v>
      </c>
      <c r="N208" s="201" t="s">
        <v>40</v>
      </c>
      <c r="O208" s="50"/>
      <c r="P208" s="157">
        <f>O208*H208</f>
        <v>0</v>
      </c>
      <c r="Q208" s="157">
        <v>0.00048</v>
      </c>
      <c r="R208" s="157">
        <f>Q208*H208</f>
        <v>0.00144</v>
      </c>
      <c r="S208" s="157">
        <v>0</v>
      </c>
      <c r="T208" s="158">
        <f>S208*H208</f>
        <v>0</v>
      </c>
      <c r="AR208" s="17" t="s">
        <v>260</v>
      </c>
      <c r="AT208" s="17" t="s">
        <v>257</v>
      </c>
      <c r="AU208" s="17" t="s">
        <v>78</v>
      </c>
      <c r="AY208" s="17" t="s">
        <v>135</v>
      </c>
      <c r="BE208" s="159">
        <f>IF(N208="základní",J208,0)</f>
        <v>0</v>
      </c>
      <c r="BF208" s="159">
        <f>IF(N208="snížená",J208,0)</f>
        <v>0</v>
      </c>
      <c r="BG208" s="159">
        <f>IF(N208="zákl. přenesená",J208,0)</f>
        <v>0</v>
      </c>
      <c r="BH208" s="159">
        <f>IF(N208="sníž. přenesená",J208,0)</f>
        <v>0</v>
      </c>
      <c r="BI208" s="159">
        <f>IF(N208="nulová",J208,0)</f>
        <v>0</v>
      </c>
      <c r="BJ208" s="17" t="s">
        <v>76</v>
      </c>
      <c r="BK208" s="159">
        <f>ROUND(I208*H208,2)</f>
        <v>0</v>
      </c>
      <c r="BL208" s="17" t="s">
        <v>142</v>
      </c>
      <c r="BM208" s="17" t="s">
        <v>626</v>
      </c>
    </row>
    <row r="209" spans="2:65" s="1" customFormat="1" ht="16.5" customHeight="1">
      <c r="B209" s="147"/>
      <c r="C209" s="192" t="s">
        <v>322</v>
      </c>
      <c r="D209" s="192" t="s">
        <v>257</v>
      </c>
      <c r="E209" s="193" t="s">
        <v>357</v>
      </c>
      <c r="F209" s="194" t="s">
        <v>358</v>
      </c>
      <c r="G209" s="195" t="s">
        <v>354</v>
      </c>
      <c r="H209" s="196">
        <v>3</v>
      </c>
      <c r="I209" s="197"/>
      <c r="J209" s="198">
        <f>ROUND(I209*H209,2)</f>
        <v>0</v>
      </c>
      <c r="K209" s="194" t="s">
        <v>1</v>
      </c>
      <c r="L209" s="199"/>
      <c r="M209" s="200" t="s">
        <v>1</v>
      </c>
      <c r="N209" s="201" t="s">
        <v>40</v>
      </c>
      <c r="O209" s="50"/>
      <c r="P209" s="157">
        <f>O209*H209</f>
        <v>0</v>
      </c>
      <c r="Q209" s="157">
        <v>0.00139</v>
      </c>
      <c r="R209" s="157">
        <f>Q209*H209</f>
        <v>0.00417</v>
      </c>
      <c r="S209" s="157">
        <v>0</v>
      </c>
      <c r="T209" s="158">
        <f>S209*H209</f>
        <v>0</v>
      </c>
      <c r="AR209" s="17" t="s">
        <v>260</v>
      </c>
      <c r="AT209" s="17" t="s">
        <v>257</v>
      </c>
      <c r="AU209" s="17" t="s">
        <v>78</v>
      </c>
      <c r="AY209" s="17" t="s">
        <v>135</v>
      </c>
      <c r="BE209" s="159">
        <f>IF(N209="základní",J209,0)</f>
        <v>0</v>
      </c>
      <c r="BF209" s="159">
        <f>IF(N209="snížená",J209,0)</f>
        <v>0</v>
      </c>
      <c r="BG209" s="159">
        <f>IF(N209="zákl. přenesená",J209,0)</f>
        <v>0</v>
      </c>
      <c r="BH209" s="159">
        <f>IF(N209="sníž. přenesená",J209,0)</f>
        <v>0</v>
      </c>
      <c r="BI209" s="159">
        <f>IF(N209="nulová",J209,0)</f>
        <v>0</v>
      </c>
      <c r="BJ209" s="17" t="s">
        <v>76</v>
      </c>
      <c r="BK209" s="159">
        <f>ROUND(I209*H209,2)</f>
        <v>0</v>
      </c>
      <c r="BL209" s="17" t="s">
        <v>142</v>
      </c>
      <c r="BM209" s="17" t="s">
        <v>627</v>
      </c>
    </row>
    <row r="210" spans="2:65" s="1" customFormat="1" ht="16.5" customHeight="1">
      <c r="B210" s="147"/>
      <c r="C210" s="148" t="s">
        <v>326</v>
      </c>
      <c r="D210" s="148" t="s">
        <v>137</v>
      </c>
      <c r="E210" s="149" t="s">
        <v>361</v>
      </c>
      <c r="F210" s="150" t="s">
        <v>362</v>
      </c>
      <c r="G210" s="151" t="s">
        <v>316</v>
      </c>
      <c r="H210" s="152">
        <v>4</v>
      </c>
      <c r="I210" s="153"/>
      <c r="J210" s="154">
        <f>ROUND(I210*H210,2)</f>
        <v>0</v>
      </c>
      <c r="K210" s="150" t="s">
        <v>141</v>
      </c>
      <c r="L210" s="31"/>
      <c r="M210" s="155" t="s">
        <v>1</v>
      </c>
      <c r="N210" s="156" t="s">
        <v>40</v>
      </c>
      <c r="O210" s="50"/>
      <c r="P210" s="157">
        <f>O210*H210</f>
        <v>0</v>
      </c>
      <c r="Q210" s="157">
        <v>0</v>
      </c>
      <c r="R210" s="157">
        <f>Q210*H210</f>
        <v>0</v>
      </c>
      <c r="S210" s="157">
        <v>0</v>
      </c>
      <c r="T210" s="158">
        <f>S210*H210</f>
        <v>0</v>
      </c>
      <c r="AR210" s="17" t="s">
        <v>142</v>
      </c>
      <c r="AT210" s="17" t="s">
        <v>137</v>
      </c>
      <c r="AU210" s="17" t="s">
        <v>78</v>
      </c>
      <c r="AY210" s="17" t="s">
        <v>135</v>
      </c>
      <c r="BE210" s="159">
        <f>IF(N210="základní",J210,0)</f>
        <v>0</v>
      </c>
      <c r="BF210" s="159">
        <f>IF(N210="snížená",J210,0)</f>
        <v>0</v>
      </c>
      <c r="BG210" s="159">
        <f>IF(N210="zákl. přenesená",J210,0)</f>
        <v>0</v>
      </c>
      <c r="BH210" s="159">
        <f>IF(N210="sníž. přenesená",J210,0)</f>
        <v>0</v>
      </c>
      <c r="BI210" s="159">
        <f>IF(N210="nulová",J210,0)</f>
        <v>0</v>
      </c>
      <c r="BJ210" s="17" t="s">
        <v>76</v>
      </c>
      <c r="BK210" s="159">
        <f>ROUND(I210*H210,2)</f>
        <v>0</v>
      </c>
      <c r="BL210" s="17" t="s">
        <v>142</v>
      </c>
      <c r="BM210" s="17" t="s">
        <v>628</v>
      </c>
    </row>
    <row r="211" spans="2:51" s="12" customFormat="1" ht="11.25">
      <c r="B211" s="160"/>
      <c r="D211" s="161" t="s">
        <v>144</v>
      </c>
      <c r="E211" s="162" t="s">
        <v>1</v>
      </c>
      <c r="F211" s="163" t="s">
        <v>629</v>
      </c>
      <c r="H211" s="164">
        <v>4</v>
      </c>
      <c r="I211" s="165"/>
      <c r="L211" s="160"/>
      <c r="M211" s="166"/>
      <c r="N211" s="167"/>
      <c r="O211" s="167"/>
      <c r="P211" s="167"/>
      <c r="Q211" s="167"/>
      <c r="R211" s="167"/>
      <c r="S211" s="167"/>
      <c r="T211" s="168"/>
      <c r="AT211" s="162" t="s">
        <v>144</v>
      </c>
      <c r="AU211" s="162" t="s">
        <v>78</v>
      </c>
      <c r="AV211" s="12" t="s">
        <v>78</v>
      </c>
      <c r="AW211" s="12" t="s">
        <v>31</v>
      </c>
      <c r="AX211" s="12" t="s">
        <v>76</v>
      </c>
      <c r="AY211" s="162" t="s">
        <v>135</v>
      </c>
    </row>
    <row r="212" spans="2:65" s="1" customFormat="1" ht="16.5" customHeight="1">
      <c r="B212" s="147"/>
      <c r="C212" s="192" t="s">
        <v>330</v>
      </c>
      <c r="D212" s="192" t="s">
        <v>257</v>
      </c>
      <c r="E212" s="193" t="s">
        <v>630</v>
      </c>
      <c r="F212" s="194" t="s">
        <v>631</v>
      </c>
      <c r="G212" s="195" t="s">
        <v>354</v>
      </c>
      <c r="H212" s="196">
        <v>2</v>
      </c>
      <c r="I212" s="197"/>
      <c r="J212" s="198">
        <f aca="true" t="shared" si="10" ref="J212:J239">ROUND(I212*H212,2)</f>
        <v>0</v>
      </c>
      <c r="K212" s="194" t="s">
        <v>1</v>
      </c>
      <c r="L212" s="199"/>
      <c r="M212" s="200" t="s">
        <v>1</v>
      </c>
      <c r="N212" s="201" t="s">
        <v>40</v>
      </c>
      <c r="O212" s="50"/>
      <c r="P212" s="157">
        <f aca="true" t="shared" si="11" ref="P212:P239">O212*H212</f>
        <v>0</v>
      </c>
      <c r="Q212" s="157">
        <v>0.00088</v>
      </c>
      <c r="R212" s="157">
        <f aca="true" t="shared" si="12" ref="R212:R239">Q212*H212</f>
        <v>0.00176</v>
      </c>
      <c r="S212" s="157">
        <v>0</v>
      </c>
      <c r="T212" s="158">
        <f aca="true" t="shared" si="13" ref="T212:T239">S212*H212</f>
        <v>0</v>
      </c>
      <c r="AR212" s="17" t="s">
        <v>260</v>
      </c>
      <c r="AT212" s="17" t="s">
        <v>257</v>
      </c>
      <c r="AU212" s="17" t="s">
        <v>78</v>
      </c>
      <c r="AY212" s="17" t="s">
        <v>135</v>
      </c>
      <c r="BE212" s="159">
        <f aca="true" t="shared" si="14" ref="BE212:BE239">IF(N212="základní",J212,0)</f>
        <v>0</v>
      </c>
      <c r="BF212" s="159">
        <f aca="true" t="shared" si="15" ref="BF212:BF239">IF(N212="snížená",J212,0)</f>
        <v>0</v>
      </c>
      <c r="BG212" s="159">
        <f aca="true" t="shared" si="16" ref="BG212:BG239">IF(N212="zákl. přenesená",J212,0)</f>
        <v>0</v>
      </c>
      <c r="BH212" s="159">
        <f aca="true" t="shared" si="17" ref="BH212:BH239">IF(N212="sníž. přenesená",J212,0)</f>
        <v>0</v>
      </c>
      <c r="BI212" s="159">
        <f aca="true" t="shared" si="18" ref="BI212:BI239">IF(N212="nulová",J212,0)</f>
        <v>0</v>
      </c>
      <c r="BJ212" s="17" t="s">
        <v>76</v>
      </c>
      <c r="BK212" s="159">
        <f aca="true" t="shared" si="19" ref="BK212:BK239">ROUND(I212*H212,2)</f>
        <v>0</v>
      </c>
      <c r="BL212" s="17" t="s">
        <v>142</v>
      </c>
      <c r="BM212" s="17" t="s">
        <v>632</v>
      </c>
    </row>
    <row r="213" spans="2:65" s="1" customFormat="1" ht="16.5" customHeight="1">
      <c r="B213" s="147"/>
      <c r="C213" s="192" t="s">
        <v>334</v>
      </c>
      <c r="D213" s="192" t="s">
        <v>257</v>
      </c>
      <c r="E213" s="193" t="s">
        <v>365</v>
      </c>
      <c r="F213" s="194" t="s">
        <v>366</v>
      </c>
      <c r="G213" s="195" t="s">
        <v>354</v>
      </c>
      <c r="H213" s="196">
        <v>2</v>
      </c>
      <c r="I213" s="197"/>
      <c r="J213" s="198">
        <f t="shared" si="10"/>
        <v>0</v>
      </c>
      <c r="K213" s="194" t="s">
        <v>1</v>
      </c>
      <c r="L213" s="199"/>
      <c r="M213" s="200" t="s">
        <v>1</v>
      </c>
      <c r="N213" s="201" t="s">
        <v>40</v>
      </c>
      <c r="O213" s="50"/>
      <c r="P213" s="157">
        <f t="shared" si="11"/>
        <v>0</v>
      </c>
      <c r="Q213" s="157">
        <v>0.00049</v>
      </c>
      <c r="R213" s="157">
        <f t="shared" si="12"/>
        <v>0.00098</v>
      </c>
      <c r="S213" s="157">
        <v>0</v>
      </c>
      <c r="T213" s="158">
        <f t="shared" si="13"/>
        <v>0</v>
      </c>
      <c r="AR213" s="17" t="s">
        <v>260</v>
      </c>
      <c r="AT213" s="17" t="s">
        <v>257</v>
      </c>
      <c r="AU213" s="17" t="s">
        <v>78</v>
      </c>
      <c r="AY213" s="17" t="s">
        <v>135</v>
      </c>
      <c r="BE213" s="159">
        <f t="shared" si="14"/>
        <v>0</v>
      </c>
      <c r="BF213" s="159">
        <f t="shared" si="15"/>
        <v>0</v>
      </c>
      <c r="BG213" s="159">
        <f t="shared" si="16"/>
        <v>0</v>
      </c>
      <c r="BH213" s="159">
        <f t="shared" si="17"/>
        <v>0</v>
      </c>
      <c r="BI213" s="159">
        <f t="shared" si="18"/>
        <v>0</v>
      </c>
      <c r="BJ213" s="17" t="s">
        <v>76</v>
      </c>
      <c r="BK213" s="159">
        <f t="shared" si="19"/>
        <v>0</v>
      </c>
      <c r="BL213" s="17" t="s">
        <v>142</v>
      </c>
      <c r="BM213" s="17" t="s">
        <v>633</v>
      </c>
    </row>
    <row r="214" spans="2:65" s="1" customFormat="1" ht="16.5" customHeight="1">
      <c r="B214" s="147"/>
      <c r="C214" s="148" t="s">
        <v>338</v>
      </c>
      <c r="D214" s="148" t="s">
        <v>137</v>
      </c>
      <c r="E214" s="149" t="s">
        <v>369</v>
      </c>
      <c r="F214" s="150" t="s">
        <v>370</v>
      </c>
      <c r="G214" s="151" t="s">
        <v>316</v>
      </c>
      <c r="H214" s="152">
        <v>1</v>
      </c>
      <c r="I214" s="153"/>
      <c r="J214" s="154">
        <f t="shared" si="10"/>
        <v>0</v>
      </c>
      <c r="K214" s="150" t="s">
        <v>141</v>
      </c>
      <c r="L214" s="31"/>
      <c r="M214" s="155" t="s">
        <v>1</v>
      </c>
      <c r="N214" s="156" t="s">
        <v>40</v>
      </c>
      <c r="O214" s="50"/>
      <c r="P214" s="157">
        <f t="shared" si="11"/>
        <v>0</v>
      </c>
      <c r="Q214" s="157">
        <v>0</v>
      </c>
      <c r="R214" s="157">
        <f t="shared" si="12"/>
        <v>0</v>
      </c>
      <c r="S214" s="157">
        <v>0</v>
      </c>
      <c r="T214" s="158">
        <f t="shared" si="13"/>
        <v>0</v>
      </c>
      <c r="AR214" s="17" t="s">
        <v>142</v>
      </c>
      <c r="AT214" s="17" t="s">
        <v>137</v>
      </c>
      <c r="AU214" s="17" t="s">
        <v>78</v>
      </c>
      <c r="AY214" s="17" t="s">
        <v>135</v>
      </c>
      <c r="BE214" s="159">
        <f t="shared" si="14"/>
        <v>0</v>
      </c>
      <c r="BF214" s="159">
        <f t="shared" si="15"/>
        <v>0</v>
      </c>
      <c r="BG214" s="159">
        <f t="shared" si="16"/>
        <v>0</v>
      </c>
      <c r="BH214" s="159">
        <f t="shared" si="17"/>
        <v>0</v>
      </c>
      <c r="BI214" s="159">
        <f t="shared" si="18"/>
        <v>0</v>
      </c>
      <c r="BJ214" s="17" t="s">
        <v>76</v>
      </c>
      <c r="BK214" s="159">
        <f t="shared" si="19"/>
        <v>0</v>
      </c>
      <c r="BL214" s="17" t="s">
        <v>142</v>
      </c>
      <c r="BM214" s="17" t="s">
        <v>634</v>
      </c>
    </row>
    <row r="215" spans="2:65" s="1" customFormat="1" ht="16.5" customHeight="1">
      <c r="B215" s="147"/>
      <c r="C215" s="192" t="s">
        <v>342</v>
      </c>
      <c r="D215" s="192" t="s">
        <v>257</v>
      </c>
      <c r="E215" s="193" t="s">
        <v>373</v>
      </c>
      <c r="F215" s="194" t="s">
        <v>374</v>
      </c>
      <c r="G215" s="195" t="s">
        <v>316</v>
      </c>
      <c r="H215" s="196">
        <v>1</v>
      </c>
      <c r="I215" s="197"/>
      <c r="J215" s="198">
        <f t="shared" si="10"/>
        <v>0</v>
      </c>
      <c r="K215" s="194" t="s">
        <v>141</v>
      </c>
      <c r="L215" s="199"/>
      <c r="M215" s="200" t="s">
        <v>1</v>
      </c>
      <c r="N215" s="201" t="s">
        <v>40</v>
      </c>
      <c r="O215" s="50"/>
      <c r="P215" s="157">
        <f t="shared" si="11"/>
        <v>0</v>
      </c>
      <c r="Q215" s="157">
        <v>0.00096</v>
      </c>
      <c r="R215" s="157">
        <f t="shared" si="12"/>
        <v>0.00096</v>
      </c>
      <c r="S215" s="157">
        <v>0</v>
      </c>
      <c r="T215" s="158">
        <f t="shared" si="13"/>
        <v>0</v>
      </c>
      <c r="AR215" s="17" t="s">
        <v>260</v>
      </c>
      <c r="AT215" s="17" t="s">
        <v>257</v>
      </c>
      <c r="AU215" s="17" t="s">
        <v>78</v>
      </c>
      <c r="AY215" s="17" t="s">
        <v>135</v>
      </c>
      <c r="BE215" s="159">
        <f t="shared" si="14"/>
        <v>0</v>
      </c>
      <c r="BF215" s="159">
        <f t="shared" si="15"/>
        <v>0</v>
      </c>
      <c r="BG215" s="159">
        <f t="shared" si="16"/>
        <v>0</v>
      </c>
      <c r="BH215" s="159">
        <f t="shared" si="17"/>
        <v>0</v>
      </c>
      <c r="BI215" s="159">
        <f t="shared" si="18"/>
        <v>0</v>
      </c>
      <c r="BJ215" s="17" t="s">
        <v>76</v>
      </c>
      <c r="BK215" s="159">
        <f t="shared" si="19"/>
        <v>0</v>
      </c>
      <c r="BL215" s="17" t="s">
        <v>142</v>
      </c>
      <c r="BM215" s="17" t="s">
        <v>635</v>
      </c>
    </row>
    <row r="216" spans="2:65" s="1" customFormat="1" ht="16.5" customHeight="1">
      <c r="B216" s="147"/>
      <c r="C216" s="148" t="s">
        <v>346</v>
      </c>
      <c r="D216" s="148" t="s">
        <v>137</v>
      </c>
      <c r="E216" s="149" t="s">
        <v>377</v>
      </c>
      <c r="F216" s="150" t="s">
        <v>378</v>
      </c>
      <c r="G216" s="151" t="s">
        <v>316</v>
      </c>
      <c r="H216" s="152">
        <v>3</v>
      </c>
      <c r="I216" s="153"/>
      <c r="J216" s="154">
        <f t="shared" si="10"/>
        <v>0</v>
      </c>
      <c r="K216" s="150" t="s">
        <v>141</v>
      </c>
      <c r="L216" s="31"/>
      <c r="M216" s="155" t="s">
        <v>1</v>
      </c>
      <c r="N216" s="156" t="s">
        <v>40</v>
      </c>
      <c r="O216" s="50"/>
      <c r="P216" s="157">
        <f t="shared" si="11"/>
        <v>0</v>
      </c>
      <c r="Q216" s="157">
        <v>0.00086</v>
      </c>
      <c r="R216" s="157">
        <f t="shared" si="12"/>
        <v>0.00258</v>
      </c>
      <c r="S216" s="157">
        <v>0</v>
      </c>
      <c r="T216" s="158">
        <f t="shared" si="13"/>
        <v>0</v>
      </c>
      <c r="AR216" s="17" t="s">
        <v>142</v>
      </c>
      <c r="AT216" s="17" t="s">
        <v>137</v>
      </c>
      <c r="AU216" s="17" t="s">
        <v>78</v>
      </c>
      <c r="AY216" s="17" t="s">
        <v>135</v>
      </c>
      <c r="BE216" s="159">
        <f t="shared" si="14"/>
        <v>0</v>
      </c>
      <c r="BF216" s="159">
        <f t="shared" si="15"/>
        <v>0</v>
      </c>
      <c r="BG216" s="159">
        <f t="shared" si="16"/>
        <v>0</v>
      </c>
      <c r="BH216" s="159">
        <f t="shared" si="17"/>
        <v>0</v>
      </c>
      <c r="BI216" s="159">
        <f t="shared" si="18"/>
        <v>0</v>
      </c>
      <c r="BJ216" s="17" t="s">
        <v>76</v>
      </c>
      <c r="BK216" s="159">
        <f t="shared" si="19"/>
        <v>0</v>
      </c>
      <c r="BL216" s="17" t="s">
        <v>142</v>
      </c>
      <c r="BM216" s="17" t="s">
        <v>636</v>
      </c>
    </row>
    <row r="217" spans="2:65" s="1" customFormat="1" ht="16.5" customHeight="1">
      <c r="B217" s="147"/>
      <c r="C217" s="192" t="s">
        <v>351</v>
      </c>
      <c r="D217" s="192" t="s">
        <v>257</v>
      </c>
      <c r="E217" s="193" t="s">
        <v>381</v>
      </c>
      <c r="F217" s="194" t="s">
        <v>382</v>
      </c>
      <c r="G217" s="195" t="s">
        <v>316</v>
      </c>
      <c r="H217" s="196">
        <v>1</v>
      </c>
      <c r="I217" s="197"/>
      <c r="J217" s="198">
        <f t="shared" si="10"/>
        <v>0</v>
      </c>
      <c r="K217" s="194" t="s">
        <v>141</v>
      </c>
      <c r="L217" s="199"/>
      <c r="M217" s="200" t="s">
        <v>1</v>
      </c>
      <c r="N217" s="201" t="s">
        <v>40</v>
      </c>
      <c r="O217" s="50"/>
      <c r="P217" s="157">
        <f t="shared" si="11"/>
        <v>0</v>
      </c>
      <c r="Q217" s="157">
        <v>0.0151</v>
      </c>
      <c r="R217" s="157">
        <f t="shared" si="12"/>
        <v>0.0151</v>
      </c>
      <c r="S217" s="157">
        <v>0</v>
      </c>
      <c r="T217" s="158">
        <f t="shared" si="13"/>
        <v>0</v>
      </c>
      <c r="AR217" s="17" t="s">
        <v>260</v>
      </c>
      <c r="AT217" s="17" t="s">
        <v>257</v>
      </c>
      <c r="AU217" s="17" t="s">
        <v>78</v>
      </c>
      <c r="AY217" s="17" t="s">
        <v>135</v>
      </c>
      <c r="BE217" s="159">
        <f t="shared" si="14"/>
        <v>0</v>
      </c>
      <c r="BF217" s="159">
        <f t="shared" si="15"/>
        <v>0</v>
      </c>
      <c r="BG217" s="159">
        <f t="shared" si="16"/>
        <v>0</v>
      </c>
      <c r="BH217" s="159">
        <f t="shared" si="17"/>
        <v>0</v>
      </c>
      <c r="BI217" s="159">
        <f t="shared" si="18"/>
        <v>0</v>
      </c>
      <c r="BJ217" s="17" t="s">
        <v>76</v>
      </c>
      <c r="BK217" s="159">
        <f t="shared" si="19"/>
        <v>0</v>
      </c>
      <c r="BL217" s="17" t="s">
        <v>142</v>
      </c>
      <c r="BM217" s="17" t="s">
        <v>637</v>
      </c>
    </row>
    <row r="218" spans="2:65" s="1" customFormat="1" ht="16.5" customHeight="1">
      <c r="B218" s="147"/>
      <c r="C218" s="192" t="s">
        <v>356</v>
      </c>
      <c r="D218" s="192" t="s">
        <v>257</v>
      </c>
      <c r="E218" s="193" t="s">
        <v>385</v>
      </c>
      <c r="F218" s="194" t="s">
        <v>386</v>
      </c>
      <c r="G218" s="195" t="s">
        <v>316</v>
      </c>
      <c r="H218" s="196">
        <v>2</v>
      </c>
      <c r="I218" s="197"/>
      <c r="J218" s="198">
        <f t="shared" si="10"/>
        <v>0</v>
      </c>
      <c r="K218" s="194" t="s">
        <v>1</v>
      </c>
      <c r="L218" s="199"/>
      <c r="M218" s="200" t="s">
        <v>1</v>
      </c>
      <c r="N218" s="201" t="s">
        <v>40</v>
      </c>
      <c r="O218" s="50"/>
      <c r="P218" s="157">
        <f t="shared" si="11"/>
        <v>0</v>
      </c>
      <c r="Q218" s="157">
        <v>0.0151</v>
      </c>
      <c r="R218" s="157">
        <f t="shared" si="12"/>
        <v>0.0302</v>
      </c>
      <c r="S218" s="157">
        <v>0</v>
      </c>
      <c r="T218" s="158">
        <f t="shared" si="13"/>
        <v>0</v>
      </c>
      <c r="AR218" s="17" t="s">
        <v>260</v>
      </c>
      <c r="AT218" s="17" t="s">
        <v>257</v>
      </c>
      <c r="AU218" s="17" t="s">
        <v>78</v>
      </c>
      <c r="AY218" s="17" t="s">
        <v>135</v>
      </c>
      <c r="BE218" s="159">
        <f t="shared" si="14"/>
        <v>0</v>
      </c>
      <c r="BF218" s="159">
        <f t="shared" si="15"/>
        <v>0</v>
      </c>
      <c r="BG218" s="159">
        <f t="shared" si="16"/>
        <v>0</v>
      </c>
      <c r="BH218" s="159">
        <f t="shared" si="17"/>
        <v>0</v>
      </c>
      <c r="BI218" s="159">
        <f t="shared" si="18"/>
        <v>0</v>
      </c>
      <c r="BJ218" s="17" t="s">
        <v>76</v>
      </c>
      <c r="BK218" s="159">
        <f t="shared" si="19"/>
        <v>0</v>
      </c>
      <c r="BL218" s="17" t="s">
        <v>142</v>
      </c>
      <c r="BM218" s="17" t="s">
        <v>638</v>
      </c>
    </row>
    <row r="219" spans="2:65" s="1" customFormat="1" ht="16.5" customHeight="1">
      <c r="B219" s="147"/>
      <c r="C219" s="192" t="s">
        <v>360</v>
      </c>
      <c r="D219" s="192" t="s">
        <v>257</v>
      </c>
      <c r="E219" s="193" t="s">
        <v>389</v>
      </c>
      <c r="F219" s="194" t="s">
        <v>390</v>
      </c>
      <c r="G219" s="195" t="s">
        <v>316</v>
      </c>
      <c r="H219" s="196">
        <v>3</v>
      </c>
      <c r="I219" s="197"/>
      <c r="J219" s="198">
        <f t="shared" si="10"/>
        <v>0</v>
      </c>
      <c r="K219" s="194" t="s">
        <v>141</v>
      </c>
      <c r="L219" s="199"/>
      <c r="M219" s="200" t="s">
        <v>1</v>
      </c>
      <c r="N219" s="201" t="s">
        <v>40</v>
      </c>
      <c r="O219" s="50"/>
      <c r="P219" s="157">
        <f t="shared" si="11"/>
        <v>0</v>
      </c>
      <c r="Q219" s="157">
        <v>0.0035</v>
      </c>
      <c r="R219" s="157">
        <f t="shared" si="12"/>
        <v>0.0105</v>
      </c>
      <c r="S219" s="157">
        <v>0</v>
      </c>
      <c r="T219" s="158">
        <f t="shared" si="13"/>
        <v>0</v>
      </c>
      <c r="AR219" s="17" t="s">
        <v>260</v>
      </c>
      <c r="AT219" s="17" t="s">
        <v>257</v>
      </c>
      <c r="AU219" s="17" t="s">
        <v>78</v>
      </c>
      <c r="AY219" s="17" t="s">
        <v>135</v>
      </c>
      <c r="BE219" s="159">
        <f t="shared" si="14"/>
        <v>0</v>
      </c>
      <c r="BF219" s="159">
        <f t="shared" si="15"/>
        <v>0</v>
      </c>
      <c r="BG219" s="159">
        <f t="shared" si="16"/>
        <v>0</v>
      </c>
      <c r="BH219" s="159">
        <f t="shared" si="17"/>
        <v>0</v>
      </c>
      <c r="BI219" s="159">
        <f t="shared" si="18"/>
        <v>0</v>
      </c>
      <c r="BJ219" s="17" t="s">
        <v>76</v>
      </c>
      <c r="BK219" s="159">
        <f t="shared" si="19"/>
        <v>0</v>
      </c>
      <c r="BL219" s="17" t="s">
        <v>142</v>
      </c>
      <c r="BM219" s="17" t="s">
        <v>639</v>
      </c>
    </row>
    <row r="220" spans="2:65" s="1" customFormat="1" ht="16.5" customHeight="1">
      <c r="B220" s="147"/>
      <c r="C220" s="148" t="s">
        <v>640</v>
      </c>
      <c r="D220" s="148" t="s">
        <v>137</v>
      </c>
      <c r="E220" s="149" t="s">
        <v>393</v>
      </c>
      <c r="F220" s="150" t="s">
        <v>394</v>
      </c>
      <c r="G220" s="151" t="s">
        <v>316</v>
      </c>
      <c r="H220" s="152">
        <v>1</v>
      </c>
      <c r="I220" s="153"/>
      <c r="J220" s="154">
        <f t="shared" si="10"/>
        <v>0</v>
      </c>
      <c r="K220" s="150" t="s">
        <v>141</v>
      </c>
      <c r="L220" s="31"/>
      <c r="M220" s="155" t="s">
        <v>1</v>
      </c>
      <c r="N220" s="156" t="s">
        <v>40</v>
      </c>
      <c r="O220" s="50"/>
      <c r="P220" s="157">
        <f t="shared" si="11"/>
        <v>0</v>
      </c>
      <c r="Q220" s="157">
        <v>0.00034</v>
      </c>
      <c r="R220" s="157">
        <f t="shared" si="12"/>
        <v>0.00034</v>
      </c>
      <c r="S220" s="157">
        <v>0</v>
      </c>
      <c r="T220" s="158">
        <f t="shared" si="13"/>
        <v>0</v>
      </c>
      <c r="AR220" s="17" t="s">
        <v>142</v>
      </c>
      <c r="AT220" s="17" t="s">
        <v>137</v>
      </c>
      <c r="AU220" s="17" t="s">
        <v>78</v>
      </c>
      <c r="AY220" s="17" t="s">
        <v>135</v>
      </c>
      <c r="BE220" s="159">
        <f t="shared" si="14"/>
        <v>0</v>
      </c>
      <c r="BF220" s="159">
        <f t="shared" si="15"/>
        <v>0</v>
      </c>
      <c r="BG220" s="159">
        <f t="shared" si="16"/>
        <v>0</v>
      </c>
      <c r="BH220" s="159">
        <f t="shared" si="17"/>
        <v>0</v>
      </c>
      <c r="BI220" s="159">
        <f t="shared" si="18"/>
        <v>0</v>
      </c>
      <c r="BJ220" s="17" t="s">
        <v>76</v>
      </c>
      <c r="BK220" s="159">
        <f t="shared" si="19"/>
        <v>0</v>
      </c>
      <c r="BL220" s="17" t="s">
        <v>142</v>
      </c>
      <c r="BM220" s="17" t="s">
        <v>641</v>
      </c>
    </row>
    <row r="221" spans="2:65" s="1" customFormat="1" ht="16.5" customHeight="1">
      <c r="B221" s="147"/>
      <c r="C221" s="192" t="s">
        <v>642</v>
      </c>
      <c r="D221" s="192" t="s">
        <v>257</v>
      </c>
      <c r="E221" s="193" t="s">
        <v>397</v>
      </c>
      <c r="F221" s="194" t="s">
        <v>398</v>
      </c>
      <c r="G221" s="195" t="s">
        <v>316</v>
      </c>
      <c r="H221" s="196">
        <v>1</v>
      </c>
      <c r="I221" s="197"/>
      <c r="J221" s="198">
        <f t="shared" si="10"/>
        <v>0</v>
      </c>
      <c r="K221" s="194" t="s">
        <v>141</v>
      </c>
      <c r="L221" s="199"/>
      <c r="M221" s="200" t="s">
        <v>1</v>
      </c>
      <c r="N221" s="201" t="s">
        <v>40</v>
      </c>
      <c r="O221" s="50"/>
      <c r="P221" s="157">
        <f t="shared" si="11"/>
        <v>0</v>
      </c>
      <c r="Q221" s="157">
        <v>0.0425</v>
      </c>
      <c r="R221" s="157">
        <f t="shared" si="12"/>
        <v>0.0425</v>
      </c>
      <c r="S221" s="157">
        <v>0</v>
      </c>
      <c r="T221" s="158">
        <f t="shared" si="13"/>
        <v>0</v>
      </c>
      <c r="AR221" s="17" t="s">
        <v>260</v>
      </c>
      <c r="AT221" s="17" t="s">
        <v>257</v>
      </c>
      <c r="AU221" s="17" t="s">
        <v>78</v>
      </c>
      <c r="AY221" s="17" t="s">
        <v>135</v>
      </c>
      <c r="BE221" s="159">
        <f t="shared" si="14"/>
        <v>0</v>
      </c>
      <c r="BF221" s="159">
        <f t="shared" si="15"/>
        <v>0</v>
      </c>
      <c r="BG221" s="159">
        <f t="shared" si="16"/>
        <v>0</v>
      </c>
      <c r="BH221" s="159">
        <f t="shared" si="17"/>
        <v>0</v>
      </c>
      <c r="BI221" s="159">
        <f t="shared" si="18"/>
        <v>0</v>
      </c>
      <c r="BJ221" s="17" t="s">
        <v>76</v>
      </c>
      <c r="BK221" s="159">
        <f t="shared" si="19"/>
        <v>0</v>
      </c>
      <c r="BL221" s="17" t="s">
        <v>142</v>
      </c>
      <c r="BM221" s="17" t="s">
        <v>643</v>
      </c>
    </row>
    <row r="222" spans="2:65" s="1" customFormat="1" ht="16.5" customHeight="1">
      <c r="B222" s="147"/>
      <c r="C222" s="148" t="s">
        <v>364</v>
      </c>
      <c r="D222" s="148" t="s">
        <v>137</v>
      </c>
      <c r="E222" s="149" t="s">
        <v>401</v>
      </c>
      <c r="F222" s="150" t="s">
        <v>402</v>
      </c>
      <c r="G222" s="151" t="s">
        <v>155</v>
      </c>
      <c r="H222" s="152">
        <v>353</v>
      </c>
      <c r="I222" s="153"/>
      <c r="J222" s="154">
        <f t="shared" si="10"/>
        <v>0</v>
      </c>
      <c r="K222" s="150" t="s">
        <v>141</v>
      </c>
      <c r="L222" s="31"/>
      <c r="M222" s="155" t="s">
        <v>1</v>
      </c>
      <c r="N222" s="156" t="s">
        <v>40</v>
      </c>
      <c r="O222" s="50"/>
      <c r="P222" s="157">
        <f t="shared" si="11"/>
        <v>0</v>
      </c>
      <c r="Q222" s="157">
        <v>0</v>
      </c>
      <c r="R222" s="157">
        <f t="shared" si="12"/>
        <v>0</v>
      </c>
      <c r="S222" s="157">
        <v>0</v>
      </c>
      <c r="T222" s="158">
        <f t="shared" si="13"/>
        <v>0</v>
      </c>
      <c r="AR222" s="17" t="s">
        <v>142</v>
      </c>
      <c r="AT222" s="17" t="s">
        <v>137</v>
      </c>
      <c r="AU222" s="17" t="s">
        <v>78</v>
      </c>
      <c r="AY222" s="17" t="s">
        <v>135</v>
      </c>
      <c r="BE222" s="159">
        <f t="shared" si="14"/>
        <v>0</v>
      </c>
      <c r="BF222" s="159">
        <f t="shared" si="15"/>
        <v>0</v>
      </c>
      <c r="BG222" s="159">
        <f t="shared" si="16"/>
        <v>0</v>
      </c>
      <c r="BH222" s="159">
        <f t="shared" si="17"/>
        <v>0</v>
      </c>
      <c r="BI222" s="159">
        <f t="shared" si="18"/>
        <v>0</v>
      </c>
      <c r="BJ222" s="17" t="s">
        <v>76</v>
      </c>
      <c r="BK222" s="159">
        <f t="shared" si="19"/>
        <v>0</v>
      </c>
      <c r="BL222" s="17" t="s">
        <v>142</v>
      </c>
      <c r="BM222" s="17" t="s">
        <v>644</v>
      </c>
    </row>
    <row r="223" spans="2:65" s="1" customFormat="1" ht="16.5" customHeight="1">
      <c r="B223" s="147"/>
      <c r="C223" s="148" t="s">
        <v>368</v>
      </c>
      <c r="D223" s="148" t="s">
        <v>137</v>
      </c>
      <c r="E223" s="149" t="s">
        <v>405</v>
      </c>
      <c r="F223" s="150" t="s">
        <v>406</v>
      </c>
      <c r="G223" s="151" t="s">
        <v>155</v>
      </c>
      <c r="H223" s="152">
        <v>353</v>
      </c>
      <c r="I223" s="153"/>
      <c r="J223" s="154">
        <f t="shared" si="10"/>
        <v>0</v>
      </c>
      <c r="K223" s="150" t="s">
        <v>141</v>
      </c>
      <c r="L223" s="31"/>
      <c r="M223" s="155" t="s">
        <v>1</v>
      </c>
      <c r="N223" s="156" t="s">
        <v>40</v>
      </c>
      <c r="O223" s="50"/>
      <c r="P223" s="157">
        <f t="shared" si="11"/>
        <v>0</v>
      </c>
      <c r="Q223" s="157">
        <v>0</v>
      </c>
      <c r="R223" s="157">
        <f t="shared" si="12"/>
        <v>0</v>
      </c>
      <c r="S223" s="157">
        <v>0</v>
      </c>
      <c r="T223" s="158">
        <f t="shared" si="13"/>
        <v>0</v>
      </c>
      <c r="AR223" s="17" t="s">
        <v>142</v>
      </c>
      <c r="AT223" s="17" t="s">
        <v>137</v>
      </c>
      <c r="AU223" s="17" t="s">
        <v>78</v>
      </c>
      <c r="AY223" s="17" t="s">
        <v>135</v>
      </c>
      <c r="BE223" s="159">
        <f t="shared" si="14"/>
        <v>0</v>
      </c>
      <c r="BF223" s="159">
        <f t="shared" si="15"/>
        <v>0</v>
      </c>
      <c r="BG223" s="159">
        <f t="shared" si="16"/>
        <v>0</v>
      </c>
      <c r="BH223" s="159">
        <f t="shared" si="17"/>
        <v>0</v>
      </c>
      <c r="BI223" s="159">
        <f t="shared" si="18"/>
        <v>0</v>
      </c>
      <c r="BJ223" s="17" t="s">
        <v>76</v>
      </c>
      <c r="BK223" s="159">
        <f t="shared" si="19"/>
        <v>0</v>
      </c>
      <c r="BL223" s="17" t="s">
        <v>142</v>
      </c>
      <c r="BM223" s="17" t="s">
        <v>645</v>
      </c>
    </row>
    <row r="224" spans="2:65" s="1" customFormat="1" ht="16.5" customHeight="1">
      <c r="B224" s="147"/>
      <c r="C224" s="148" t="s">
        <v>372</v>
      </c>
      <c r="D224" s="148" t="s">
        <v>137</v>
      </c>
      <c r="E224" s="149" t="s">
        <v>409</v>
      </c>
      <c r="F224" s="150" t="s">
        <v>410</v>
      </c>
      <c r="G224" s="151" t="s">
        <v>316</v>
      </c>
      <c r="H224" s="152">
        <v>5</v>
      </c>
      <c r="I224" s="153"/>
      <c r="J224" s="154">
        <f t="shared" si="10"/>
        <v>0</v>
      </c>
      <c r="K224" s="150" t="s">
        <v>141</v>
      </c>
      <c r="L224" s="31"/>
      <c r="M224" s="155" t="s">
        <v>1</v>
      </c>
      <c r="N224" s="156" t="s">
        <v>40</v>
      </c>
      <c r="O224" s="50"/>
      <c r="P224" s="157">
        <f t="shared" si="11"/>
        <v>0</v>
      </c>
      <c r="Q224" s="157">
        <v>0.46009</v>
      </c>
      <c r="R224" s="157">
        <f t="shared" si="12"/>
        <v>2.30045</v>
      </c>
      <c r="S224" s="157">
        <v>0</v>
      </c>
      <c r="T224" s="158">
        <f t="shared" si="13"/>
        <v>0</v>
      </c>
      <c r="AR224" s="17" t="s">
        <v>142</v>
      </c>
      <c r="AT224" s="17" t="s">
        <v>137</v>
      </c>
      <c r="AU224" s="17" t="s">
        <v>78</v>
      </c>
      <c r="AY224" s="17" t="s">
        <v>135</v>
      </c>
      <c r="BE224" s="159">
        <f t="shared" si="14"/>
        <v>0</v>
      </c>
      <c r="BF224" s="159">
        <f t="shared" si="15"/>
        <v>0</v>
      </c>
      <c r="BG224" s="159">
        <f t="shared" si="16"/>
        <v>0</v>
      </c>
      <c r="BH224" s="159">
        <f t="shared" si="17"/>
        <v>0</v>
      </c>
      <c r="BI224" s="159">
        <f t="shared" si="18"/>
        <v>0</v>
      </c>
      <c r="BJ224" s="17" t="s">
        <v>76</v>
      </c>
      <c r="BK224" s="159">
        <f t="shared" si="19"/>
        <v>0</v>
      </c>
      <c r="BL224" s="17" t="s">
        <v>142</v>
      </c>
      <c r="BM224" s="17" t="s">
        <v>646</v>
      </c>
    </row>
    <row r="225" spans="2:65" s="1" customFormat="1" ht="16.5" customHeight="1">
      <c r="B225" s="147"/>
      <c r="C225" s="148" t="s">
        <v>376</v>
      </c>
      <c r="D225" s="148" t="s">
        <v>137</v>
      </c>
      <c r="E225" s="149" t="s">
        <v>413</v>
      </c>
      <c r="F225" s="150" t="s">
        <v>414</v>
      </c>
      <c r="G225" s="151" t="s">
        <v>316</v>
      </c>
      <c r="H225" s="152">
        <v>3</v>
      </c>
      <c r="I225" s="153"/>
      <c r="J225" s="154">
        <f t="shared" si="10"/>
        <v>0</v>
      </c>
      <c r="K225" s="150" t="s">
        <v>141</v>
      </c>
      <c r="L225" s="31"/>
      <c r="M225" s="155" t="s">
        <v>1</v>
      </c>
      <c r="N225" s="156" t="s">
        <v>40</v>
      </c>
      <c r="O225" s="50"/>
      <c r="P225" s="157">
        <f t="shared" si="11"/>
        <v>0</v>
      </c>
      <c r="Q225" s="157">
        <v>0.12303</v>
      </c>
      <c r="R225" s="157">
        <f t="shared" si="12"/>
        <v>0.36909000000000003</v>
      </c>
      <c r="S225" s="157">
        <v>0</v>
      </c>
      <c r="T225" s="158">
        <f t="shared" si="13"/>
        <v>0</v>
      </c>
      <c r="AR225" s="17" t="s">
        <v>142</v>
      </c>
      <c r="AT225" s="17" t="s">
        <v>137</v>
      </c>
      <c r="AU225" s="17" t="s">
        <v>78</v>
      </c>
      <c r="AY225" s="17" t="s">
        <v>135</v>
      </c>
      <c r="BE225" s="159">
        <f t="shared" si="14"/>
        <v>0</v>
      </c>
      <c r="BF225" s="159">
        <f t="shared" si="15"/>
        <v>0</v>
      </c>
      <c r="BG225" s="159">
        <f t="shared" si="16"/>
        <v>0</v>
      </c>
      <c r="BH225" s="159">
        <f t="shared" si="17"/>
        <v>0</v>
      </c>
      <c r="BI225" s="159">
        <f t="shared" si="18"/>
        <v>0</v>
      </c>
      <c r="BJ225" s="17" t="s">
        <v>76</v>
      </c>
      <c r="BK225" s="159">
        <f t="shared" si="19"/>
        <v>0</v>
      </c>
      <c r="BL225" s="17" t="s">
        <v>142</v>
      </c>
      <c r="BM225" s="17" t="s">
        <v>647</v>
      </c>
    </row>
    <row r="226" spans="2:65" s="1" customFormat="1" ht="16.5" customHeight="1">
      <c r="B226" s="147"/>
      <c r="C226" s="192" t="s">
        <v>380</v>
      </c>
      <c r="D226" s="192" t="s">
        <v>257</v>
      </c>
      <c r="E226" s="193" t="s">
        <v>417</v>
      </c>
      <c r="F226" s="194" t="s">
        <v>418</v>
      </c>
      <c r="G226" s="195" t="s">
        <v>316</v>
      </c>
      <c r="H226" s="196">
        <v>3</v>
      </c>
      <c r="I226" s="197"/>
      <c r="J226" s="198">
        <f t="shared" si="10"/>
        <v>0</v>
      </c>
      <c r="K226" s="194" t="s">
        <v>141</v>
      </c>
      <c r="L226" s="199"/>
      <c r="M226" s="200" t="s">
        <v>1</v>
      </c>
      <c r="N226" s="201" t="s">
        <v>40</v>
      </c>
      <c r="O226" s="50"/>
      <c r="P226" s="157">
        <f t="shared" si="11"/>
        <v>0</v>
      </c>
      <c r="Q226" s="157">
        <v>0.0133</v>
      </c>
      <c r="R226" s="157">
        <f t="shared" si="12"/>
        <v>0.0399</v>
      </c>
      <c r="S226" s="157">
        <v>0</v>
      </c>
      <c r="T226" s="158">
        <f t="shared" si="13"/>
        <v>0</v>
      </c>
      <c r="AR226" s="17" t="s">
        <v>260</v>
      </c>
      <c r="AT226" s="17" t="s">
        <v>257</v>
      </c>
      <c r="AU226" s="17" t="s">
        <v>78</v>
      </c>
      <c r="AY226" s="17" t="s">
        <v>135</v>
      </c>
      <c r="BE226" s="159">
        <f t="shared" si="14"/>
        <v>0</v>
      </c>
      <c r="BF226" s="159">
        <f t="shared" si="15"/>
        <v>0</v>
      </c>
      <c r="BG226" s="159">
        <f t="shared" si="16"/>
        <v>0</v>
      </c>
      <c r="BH226" s="159">
        <f t="shared" si="17"/>
        <v>0</v>
      </c>
      <c r="BI226" s="159">
        <f t="shared" si="18"/>
        <v>0</v>
      </c>
      <c r="BJ226" s="17" t="s">
        <v>76</v>
      </c>
      <c r="BK226" s="159">
        <f t="shared" si="19"/>
        <v>0</v>
      </c>
      <c r="BL226" s="17" t="s">
        <v>142</v>
      </c>
      <c r="BM226" s="17" t="s">
        <v>648</v>
      </c>
    </row>
    <row r="227" spans="2:65" s="1" customFormat="1" ht="16.5" customHeight="1">
      <c r="B227" s="147"/>
      <c r="C227" s="192" t="s">
        <v>384</v>
      </c>
      <c r="D227" s="192" t="s">
        <v>257</v>
      </c>
      <c r="E227" s="193" t="s">
        <v>421</v>
      </c>
      <c r="F227" s="194" t="s">
        <v>422</v>
      </c>
      <c r="G227" s="195" t="s">
        <v>316</v>
      </c>
      <c r="H227" s="196">
        <v>1</v>
      </c>
      <c r="I227" s="197"/>
      <c r="J227" s="198">
        <f t="shared" si="10"/>
        <v>0</v>
      </c>
      <c r="K227" s="194" t="s">
        <v>141</v>
      </c>
      <c r="L227" s="199"/>
      <c r="M227" s="200" t="s">
        <v>1</v>
      </c>
      <c r="N227" s="201" t="s">
        <v>40</v>
      </c>
      <c r="O227" s="50"/>
      <c r="P227" s="157">
        <f t="shared" si="11"/>
        <v>0</v>
      </c>
      <c r="Q227" s="157">
        <v>0.003</v>
      </c>
      <c r="R227" s="157">
        <f t="shared" si="12"/>
        <v>0.003</v>
      </c>
      <c r="S227" s="157">
        <v>0</v>
      </c>
      <c r="T227" s="158">
        <f t="shared" si="13"/>
        <v>0</v>
      </c>
      <c r="AR227" s="17" t="s">
        <v>260</v>
      </c>
      <c r="AT227" s="17" t="s">
        <v>257</v>
      </c>
      <c r="AU227" s="17" t="s">
        <v>78</v>
      </c>
      <c r="AY227" s="17" t="s">
        <v>135</v>
      </c>
      <c r="BE227" s="159">
        <f t="shared" si="14"/>
        <v>0</v>
      </c>
      <c r="BF227" s="159">
        <f t="shared" si="15"/>
        <v>0</v>
      </c>
      <c r="BG227" s="159">
        <f t="shared" si="16"/>
        <v>0</v>
      </c>
      <c r="BH227" s="159">
        <f t="shared" si="17"/>
        <v>0</v>
      </c>
      <c r="BI227" s="159">
        <f t="shared" si="18"/>
        <v>0</v>
      </c>
      <c r="BJ227" s="17" t="s">
        <v>76</v>
      </c>
      <c r="BK227" s="159">
        <f t="shared" si="19"/>
        <v>0</v>
      </c>
      <c r="BL227" s="17" t="s">
        <v>142</v>
      </c>
      <c r="BM227" s="17" t="s">
        <v>649</v>
      </c>
    </row>
    <row r="228" spans="2:65" s="1" customFormat="1" ht="16.5" customHeight="1">
      <c r="B228" s="147"/>
      <c r="C228" s="192" t="s">
        <v>388</v>
      </c>
      <c r="D228" s="192" t="s">
        <v>257</v>
      </c>
      <c r="E228" s="193" t="s">
        <v>425</v>
      </c>
      <c r="F228" s="194" t="s">
        <v>426</v>
      </c>
      <c r="G228" s="195" t="s">
        <v>316</v>
      </c>
      <c r="H228" s="196">
        <v>3</v>
      </c>
      <c r="I228" s="197"/>
      <c r="J228" s="198">
        <f t="shared" si="10"/>
        <v>0</v>
      </c>
      <c r="K228" s="194" t="s">
        <v>1</v>
      </c>
      <c r="L228" s="199"/>
      <c r="M228" s="200" t="s">
        <v>1</v>
      </c>
      <c r="N228" s="201" t="s">
        <v>40</v>
      </c>
      <c r="O228" s="50"/>
      <c r="P228" s="157">
        <f t="shared" si="11"/>
        <v>0</v>
      </c>
      <c r="Q228" s="157">
        <v>0.0009</v>
      </c>
      <c r="R228" s="157">
        <f t="shared" si="12"/>
        <v>0.0027</v>
      </c>
      <c r="S228" s="157">
        <v>0</v>
      </c>
      <c r="T228" s="158">
        <f t="shared" si="13"/>
        <v>0</v>
      </c>
      <c r="AR228" s="17" t="s">
        <v>260</v>
      </c>
      <c r="AT228" s="17" t="s">
        <v>257</v>
      </c>
      <c r="AU228" s="17" t="s">
        <v>78</v>
      </c>
      <c r="AY228" s="17" t="s">
        <v>135</v>
      </c>
      <c r="BE228" s="159">
        <f t="shared" si="14"/>
        <v>0</v>
      </c>
      <c r="BF228" s="159">
        <f t="shared" si="15"/>
        <v>0</v>
      </c>
      <c r="BG228" s="159">
        <f t="shared" si="16"/>
        <v>0</v>
      </c>
      <c r="BH228" s="159">
        <f t="shared" si="17"/>
        <v>0</v>
      </c>
      <c r="BI228" s="159">
        <f t="shared" si="18"/>
        <v>0</v>
      </c>
      <c r="BJ228" s="17" t="s">
        <v>76</v>
      </c>
      <c r="BK228" s="159">
        <f t="shared" si="19"/>
        <v>0</v>
      </c>
      <c r="BL228" s="17" t="s">
        <v>142</v>
      </c>
      <c r="BM228" s="17" t="s">
        <v>650</v>
      </c>
    </row>
    <row r="229" spans="2:65" s="1" customFormat="1" ht="16.5" customHeight="1">
      <c r="B229" s="147"/>
      <c r="C229" s="148" t="s">
        <v>392</v>
      </c>
      <c r="D229" s="148" t="s">
        <v>137</v>
      </c>
      <c r="E229" s="149" t="s">
        <v>429</v>
      </c>
      <c r="F229" s="150" t="s">
        <v>430</v>
      </c>
      <c r="G229" s="151" t="s">
        <v>316</v>
      </c>
      <c r="H229" s="152">
        <v>1</v>
      </c>
      <c r="I229" s="153"/>
      <c r="J229" s="154">
        <f t="shared" si="10"/>
        <v>0</v>
      </c>
      <c r="K229" s="150" t="s">
        <v>141</v>
      </c>
      <c r="L229" s="31"/>
      <c r="M229" s="155" t="s">
        <v>1</v>
      </c>
      <c r="N229" s="156" t="s">
        <v>40</v>
      </c>
      <c r="O229" s="50"/>
      <c r="P229" s="157">
        <f t="shared" si="11"/>
        <v>0</v>
      </c>
      <c r="Q229" s="157">
        <v>0.32906</v>
      </c>
      <c r="R229" s="157">
        <f t="shared" si="12"/>
        <v>0.32906</v>
      </c>
      <c r="S229" s="157">
        <v>0</v>
      </c>
      <c r="T229" s="158">
        <f t="shared" si="13"/>
        <v>0</v>
      </c>
      <c r="AR229" s="17" t="s">
        <v>142</v>
      </c>
      <c r="AT229" s="17" t="s">
        <v>137</v>
      </c>
      <c r="AU229" s="17" t="s">
        <v>78</v>
      </c>
      <c r="AY229" s="17" t="s">
        <v>135</v>
      </c>
      <c r="BE229" s="159">
        <f t="shared" si="14"/>
        <v>0</v>
      </c>
      <c r="BF229" s="159">
        <f t="shared" si="15"/>
        <v>0</v>
      </c>
      <c r="BG229" s="159">
        <f t="shared" si="16"/>
        <v>0</v>
      </c>
      <c r="BH229" s="159">
        <f t="shared" si="17"/>
        <v>0</v>
      </c>
      <c r="BI229" s="159">
        <f t="shared" si="18"/>
        <v>0</v>
      </c>
      <c r="BJ229" s="17" t="s">
        <v>76</v>
      </c>
      <c r="BK229" s="159">
        <f t="shared" si="19"/>
        <v>0</v>
      </c>
      <c r="BL229" s="17" t="s">
        <v>142</v>
      </c>
      <c r="BM229" s="17" t="s">
        <v>651</v>
      </c>
    </row>
    <row r="230" spans="2:65" s="1" customFormat="1" ht="16.5" customHeight="1">
      <c r="B230" s="147"/>
      <c r="C230" s="192" t="s">
        <v>396</v>
      </c>
      <c r="D230" s="192" t="s">
        <v>257</v>
      </c>
      <c r="E230" s="193" t="s">
        <v>433</v>
      </c>
      <c r="F230" s="194" t="s">
        <v>434</v>
      </c>
      <c r="G230" s="195" t="s">
        <v>316</v>
      </c>
      <c r="H230" s="196">
        <v>1</v>
      </c>
      <c r="I230" s="197"/>
      <c r="J230" s="198">
        <f t="shared" si="10"/>
        <v>0</v>
      </c>
      <c r="K230" s="194" t="s">
        <v>141</v>
      </c>
      <c r="L230" s="199"/>
      <c r="M230" s="200" t="s">
        <v>1</v>
      </c>
      <c r="N230" s="201" t="s">
        <v>40</v>
      </c>
      <c r="O230" s="50"/>
      <c r="P230" s="157">
        <f t="shared" si="11"/>
        <v>0</v>
      </c>
      <c r="Q230" s="157">
        <v>0.0295</v>
      </c>
      <c r="R230" s="157">
        <f t="shared" si="12"/>
        <v>0.0295</v>
      </c>
      <c r="S230" s="157">
        <v>0</v>
      </c>
      <c r="T230" s="158">
        <f t="shared" si="13"/>
        <v>0</v>
      </c>
      <c r="AR230" s="17" t="s">
        <v>260</v>
      </c>
      <c r="AT230" s="17" t="s">
        <v>257</v>
      </c>
      <c r="AU230" s="17" t="s">
        <v>78</v>
      </c>
      <c r="AY230" s="17" t="s">
        <v>135</v>
      </c>
      <c r="BE230" s="159">
        <f t="shared" si="14"/>
        <v>0</v>
      </c>
      <c r="BF230" s="159">
        <f t="shared" si="15"/>
        <v>0</v>
      </c>
      <c r="BG230" s="159">
        <f t="shared" si="16"/>
        <v>0</v>
      </c>
      <c r="BH230" s="159">
        <f t="shared" si="17"/>
        <v>0</v>
      </c>
      <c r="BI230" s="159">
        <f t="shared" si="18"/>
        <v>0</v>
      </c>
      <c r="BJ230" s="17" t="s">
        <v>76</v>
      </c>
      <c r="BK230" s="159">
        <f t="shared" si="19"/>
        <v>0</v>
      </c>
      <c r="BL230" s="17" t="s">
        <v>142</v>
      </c>
      <c r="BM230" s="17" t="s">
        <v>652</v>
      </c>
    </row>
    <row r="231" spans="2:65" s="1" customFormat="1" ht="16.5" customHeight="1">
      <c r="B231" s="147"/>
      <c r="C231" s="192" t="s">
        <v>400</v>
      </c>
      <c r="D231" s="192" t="s">
        <v>257</v>
      </c>
      <c r="E231" s="193" t="s">
        <v>437</v>
      </c>
      <c r="F231" s="194" t="s">
        <v>438</v>
      </c>
      <c r="G231" s="195" t="s">
        <v>439</v>
      </c>
      <c r="H231" s="196">
        <v>1</v>
      </c>
      <c r="I231" s="197"/>
      <c r="J231" s="198">
        <f t="shared" si="10"/>
        <v>0</v>
      </c>
      <c r="K231" s="194" t="s">
        <v>1</v>
      </c>
      <c r="L231" s="199"/>
      <c r="M231" s="200" t="s">
        <v>1</v>
      </c>
      <c r="N231" s="201" t="s">
        <v>40</v>
      </c>
      <c r="O231" s="50"/>
      <c r="P231" s="157">
        <f t="shared" si="11"/>
        <v>0</v>
      </c>
      <c r="Q231" s="157">
        <v>0.0041</v>
      </c>
      <c r="R231" s="157">
        <f t="shared" si="12"/>
        <v>0.0041</v>
      </c>
      <c r="S231" s="157">
        <v>0</v>
      </c>
      <c r="T231" s="158">
        <f t="shared" si="13"/>
        <v>0</v>
      </c>
      <c r="AR231" s="17" t="s">
        <v>260</v>
      </c>
      <c r="AT231" s="17" t="s">
        <v>257</v>
      </c>
      <c r="AU231" s="17" t="s">
        <v>78</v>
      </c>
      <c r="AY231" s="17" t="s">
        <v>135</v>
      </c>
      <c r="BE231" s="159">
        <f t="shared" si="14"/>
        <v>0</v>
      </c>
      <c r="BF231" s="159">
        <f t="shared" si="15"/>
        <v>0</v>
      </c>
      <c r="BG231" s="159">
        <f t="shared" si="16"/>
        <v>0</v>
      </c>
      <c r="BH231" s="159">
        <f t="shared" si="17"/>
        <v>0</v>
      </c>
      <c r="BI231" s="159">
        <f t="shared" si="18"/>
        <v>0</v>
      </c>
      <c r="BJ231" s="17" t="s">
        <v>76</v>
      </c>
      <c r="BK231" s="159">
        <f t="shared" si="19"/>
        <v>0</v>
      </c>
      <c r="BL231" s="17" t="s">
        <v>142</v>
      </c>
      <c r="BM231" s="17" t="s">
        <v>653</v>
      </c>
    </row>
    <row r="232" spans="2:65" s="1" customFormat="1" ht="16.5" customHeight="1">
      <c r="B232" s="147"/>
      <c r="C232" s="192" t="s">
        <v>404</v>
      </c>
      <c r="D232" s="192" t="s">
        <v>257</v>
      </c>
      <c r="E232" s="193" t="s">
        <v>442</v>
      </c>
      <c r="F232" s="194" t="s">
        <v>443</v>
      </c>
      <c r="G232" s="195" t="s">
        <v>316</v>
      </c>
      <c r="H232" s="196">
        <v>1</v>
      </c>
      <c r="I232" s="197"/>
      <c r="J232" s="198">
        <f t="shared" si="10"/>
        <v>0</v>
      </c>
      <c r="K232" s="194" t="s">
        <v>1</v>
      </c>
      <c r="L232" s="199"/>
      <c r="M232" s="200" t="s">
        <v>1</v>
      </c>
      <c r="N232" s="201" t="s">
        <v>40</v>
      </c>
      <c r="O232" s="50"/>
      <c r="P232" s="157">
        <f t="shared" si="11"/>
        <v>0</v>
      </c>
      <c r="Q232" s="157">
        <v>0.0019</v>
      </c>
      <c r="R232" s="157">
        <f t="shared" si="12"/>
        <v>0.0019</v>
      </c>
      <c r="S232" s="157">
        <v>0</v>
      </c>
      <c r="T232" s="158">
        <f t="shared" si="13"/>
        <v>0</v>
      </c>
      <c r="AR232" s="17" t="s">
        <v>260</v>
      </c>
      <c r="AT232" s="17" t="s">
        <v>257</v>
      </c>
      <c r="AU232" s="17" t="s">
        <v>78</v>
      </c>
      <c r="AY232" s="17" t="s">
        <v>135</v>
      </c>
      <c r="BE232" s="159">
        <f t="shared" si="14"/>
        <v>0</v>
      </c>
      <c r="BF232" s="159">
        <f t="shared" si="15"/>
        <v>0</v>
      </c>
      <c r="BG232" s="159">
        <f t="shared" si="16"/>
        <v>0</v>
      </c>
      <c r="BH232" s="159">
        <f t="shared" si="17"/>
        <v>0</v>
      </c>
      <c r="BI232" s="159">
        <f t="shared" si="18"/>
        <v>0</v>
      </c>
      <c r="BJ232" s="17" t="s">
        <v>76</v>
      </c>
      <c r="BK232" s="159">
        <f t="shared" si="19"/>
        <v>0</v>
      </c>
      <c r="BL232" s="17" t="s">
        <v>142</v>
      </c>
      <c r="BM232" s="17" t="s">
        <v>654</v>
      </c>
    </row>
    <row r="233" spans="2:65" s="1" customFormat="1" ht="16.5" customHeight="1">
      <c r="B233" s="147"/>
      <c r="C233" s="148" t="s">
        <v>408</v>
      </c>
      <c r="D233" s="148" t="s">
        <v>137</v>
      </c>
      <c r="E233" s="149" t="s">
        <v>446</v>
      </c>
      <c r="F233" s="150" t="s">
        <v>447</v>
      </c>
      <c r="G233" s="151" t="s">
        <v>316</v>
      </c>
      <c r="H233" s="152">
        <v>1</v>
      </c>
      <c r="I233" s="153"/>
      <c r="J233" s="154">
        <f t="shared" si="10"/>
        <v>0</v>
      </c>
      <c r="K233" s="150" t="s">
        <v>141</v>
      </c>
      <c r="L233" s="31"/>
      <c r="M233" s="155" t="s">
        <v>1</v>
      </c>
      <c r="N233" s="156" t="s">
        <v>40</v>
      </c>
      <c r="O233" s="50"/>
      <c r="P233" s="157">
        <f t="shared" si="11"/>
        <v>0</v>
      </c>
      <c r="Q233" s="157">
        <v>0.00016</v>
      </c>
      <c r="R233" s="157">
        <f t="shared" si="12"/>
        <v>0.00016</v>
      </c>
      <c r="S233" s="157">
        <v>0</v>
      </c>
      <c r="T233" s="158">
        <f t="shared" si="13"/>
        <v>0</v>
      </c>
      <c r="AR233" s="17" t="s">
        <v>142</v>
      </c>
      <c r="AT233" s="17" t="s">
        <v>137</v>
      </c>
      <c r="AU233" s="17" t="s">
        <v>78</v>
      </c>
      <c r="AY233" s="17" t="s">
        <v>135</v>
      </c>
      <c r="BE233" s="159">
        <f t="shared" si="14"/>
        <v>0</v>
      </c>
      <c r="BF233" s="159">
        <f t="shared" si="15"/>
        <v>0</v>
      </c>
      <c r="BG233" s="159">
        <f t="shared" si="16"/>
        <v>0</v>
      </c>
      <c r="BH233" s="159">
        <f t="shared" si="17"/>
        <v>0</v>
      </c>
      <c r="BI233" s="159">
        <f t="shared" si="18"/>
        <v>0</v>
      </c>
      <c r="BJ233" s="17" t="s">
        <v>76</v>
      </c>
      <c r="BK233" s="159">
        <f t="shared" si="19"/>
        <v>0</v>
      </c>
      <c r="BL233" s="17" t="s">
        <v>142</v>
      </c>
      <c r="BM233" s="17" t="s">
        <v>655</v>
      </c>
    </row>
    <row r="234" spans="2:65" s="1" customFormat="1" ht="16.5" customHeight="1">
      <c r="B234" s="147"/>
      <c r="C234" s="192" t="s">
        <v>412</v>
      </c>
      <c r="D234" s="192" t="s">
        <v>257</v>
      </c>
      <c r="E234" s="193" t="s">
        <v>450</v>
      </c>
      <c r="F234" s="194" t="s">
        <v>451</v>
      </c>
      <c r="G234" s="195" t="s">
        <v>316</v>
      </c>
      <c r="H234" s="196">
        <v>1</v>
      </c>
      <c r="I234" s="197"/>
      <c r="J234" s="198">
        <f t="shared" si="10"/>
        <v>0</v>
      </c>
      <c r="K234" s="194" t="s">
        <v>141</v>
      </c>
      <c r="L234" s="199"/>
      <c r="M234" s="200" t="s">
        <v>1</v>
      </c>
      <c r="N234" s="201" t="s">
        <v>40</v>
      </c>
      <c r="O234" s="50"/>
      <c r="P234" s="157">
        <f t="shared" si="11"/>
        <v>0</v>
      </c>
      <c r="Q234" s="157">
        <v>0.0061</v>
      </c>
      <c r="R234" s="157">
        <f t="shared" si="12"/>
        <v>0.0061</v>
      </c>
      <c r="S234" s="157">
        <v>0</v>
      </c>
      <c r="T234" s="158">
        <f t="shared" si="13"/>
        <v>0</v>
      </c>
      <c r="AR234" s="17" t="s">
        <v>260</v>
      </c>
      <c r="AT234" s="17" t="s">
        <v>257</v>
      </c>
      <c r="AU234" s="17" t="s">
        <v>78</v>
      </c>
      <c r="AY234" s="17" t="s">
        <v>135</v>
      </c>
      <c r="BE234" s="159">
        <f t="shared" si="14"/>
        <v>0</v>
      </c>
      <c r="BF234" s="159">
        <f t="shared" si="15"/>
        <v>0</v>
      </c>
      <c r="BG234" s="159">
        <f t="shared" si="16"/>
        <v>0</v>
      </c>
      <c r="BH234" s="159">
        <f t="shared" si="17"/>
        <v>0</v>
      </c>
      <c r="BI234" s="159">
        <f t="shared" si="18"/>
        <v>0</v>
      </c>
      <c r="BJ234" s="17" t="s">
        <v>76</v>
      </c>
      <c r="BK234" s="159">
        <f t="shared" si="19"/>
        <v>0</v>
      </c>
      <c r="BL234" s="17" t="s">
        <v>142</v>
      </c>
      <c r="BM234" s="17" t="s">
        <v>656</v>
      </c>
    </row>
    <row r="235" spans="2:65" s="1" customFormat="1" ht="16.5" customHeight="1">
      <c r="B235" s="147"/>
      <c r="C235" s="192" t="s">
        <v>416</v>
      </c>
      <c r="D235" s="192" t="s">
        <v>257</v>
      </c>
      <c r="E235" s="193" t="s">
        <v>454</v>
      </c>
      <c r="F235" s="194" t="s">
        <v>455</v>
      </c>
      <c r="G235" s="195" t="s">
        <v>316</v>
      </c>
      <c r="H235" s="196">
        <v>1</v>
      </c>
      <c r="I235" s="197"/>
      <c r="J235" s="198">
        <f t="shared" si="10"/>
        <v>0</v>
      </c>
      <c r="K235" s="194" t="s">
        <v>141</v>
      </c>
      <c r="L235" s="199"/>
      <c r="M235" s="200" t="s">
        <v>1</v>
      </c>
      <c r="N235" s="201" t="s">
        <v>40</v>
      </c>
      <c r="O235" s="50"/>
      <c r="P235" s="157">
        <f t="shared" si="11"/>
        <v>0</v>
      </c>
      <c r="Q235" s="157">
        <v>0.003</v>
      </c>
      <c r="R235" s="157">
        <f t="shared" si="12"/>
        <v>0.003</v>
      </c>
      <c r="S235" s="157">
        <v>0</v>
      </c>
      <c r="T235" s="158">
        <f t="shared" si="13"/>
        <v>0</v>
      </c>
      <c r="AR235" s="17" t="s">
        <v>260</v>
      </c>
      <c r="AT235" s="17" t="s">
        <v>257</v>
      </c>
      <c r="AU235" s="17" t="s">
        <v>78</v>
      </c>
      <c r="AY235" s="17" t="s">
        <v>135</v>
      </c>
      <c r="BE235" s="159">
        <f t="shared" si="14"/>
        <v>0</v>
      </c>
      <c r="BF235" s="159">
        <f t="shared" si="15"/>
        <v>0</v>
      </c>
      <c r="BG235" s="159">
        <f t="shared" si="16"/>
        <v>0</v>
      </c>
      <c r="BH235" s="159">
        <f t="shared" si="17"/>
        <v>0</v>
      </c>
      <c r="BI235" s="159">
        <f t="shared" si="18"/>
        <v>0</v>
      </c>
      <c r="BJ235" s="17" t="s">
        <v>76</v>
      </c>
      <c r="BK235" s="159">
        <f t="shared" si="19"/>
        <v>0</v>
      </c>
      <c r="BL235" s="17" t="s">
        <v>142</v>
      </c>
      <c r="BM235" s="17" t="s">
        <v>657</v>
      </c>
    </row>
    <row r="236" spans="2:65" s="1" customFormat="1" ht="16.5" customHeight="1">
      <c r="B236" s="147"/>
      <c r="C236" s="192" t="s">
        <v>420</v>
      </c>
      <c r="D236" s="192" t="s">
        <v>257</v>
      </c>
      <c r="E236" s="193" t="s">
        <v>458</v>
      </c>
      <c r="F236" s="194" t="s">
        <v>459</v>
      </c>
      <c r="G236" s="195" t="s">
        <v>316</v>
      </c>
      <c r="H236" s="196">
        <v>1</v>
      </c>
      <c r="I236" s="197"/>
      <c r="J236" s="198">
        <f t="shared" si="10"/>
        <v>0</v>
      </c>
      <c r="K236" s="194" t="s">
        <v>141</v>
      </c>
      <c r="L236" s="199"/>
      <c r="M236" s="200" t="s">
        <v>1</v>
      </c>
      <c r="N236" s="201" t="s">
        <v>40</v>
      </c>
      <c r="O236" s="50"/>
      <c r="P236" s="157">
        <f t="shared" si="11"/>
        <v>0</v>
      </c>
      <c r="Q236" s="157">
        <v>0.00035</v>
      </c>
      <c r="R236" s="157">
        <f t="shared" si="12"/>
        <v>0.00035</v>
      </c>
      <c r="S236" s="157">
        <v>0</v>
      </c>
      <c r="T236" s="158">
        <f t="shared" si="13"/>
        <v>0</v>
      </c>
      <c r="AR236" s="17" t="s">
        <v>260</v>
      </c>
      <c r="AT236" s="17" t="s">
        <v>257</v>
      </c>
      <c r="AU236" s="17" t="s">
        <v>78</v>
      </c>
      <c r="AY236" s="17" t="s">
        <v>135</v>
      </c>
      <c r="BE236" s="159">
        <f t="shared" si="14"/>
        <v>0</v>
      </c>
      <c r="BF236" s="159">
        <f t="shared" si="15"/>
        <v>0</v>
      </c>
      <c r="BG236" s="159">
        <f t="shared" si="16"/>
        <v>0</v>
      </c>
      <c r="BH236" s="159">
        <f t="shared" si="17"/>
        <v>0</v>
      </c>
      <c r="BI236" s="159">
        <f t="shared" si="18"/>
        <v>0</v>
      </c>
      <c r="BJ236" s="17" t="s">
        <v>76</v>
      </c>
      <c r="BK236" s="159">
        <f t="shared" si="19"/>
        <v>0</v>
      </c>
      <c r="BL236" s="17" t="s">
        <v>142</v>
      </c>
      <c r="BM236" s="17" t="s">
        <v>658</v>
      </c>
    </row>
    <row r="237" spans="2:65" s="1" customFormat="1" ht="16.5" customHeight="1">
      <c r="B237" s="147"/>
      <c r="C237" s="192" t="s">
        <v>424</v>
      </c>
      <c r="D237" s="192" t="s">
        <v>257</v>
      </c>
      <c r="E237" s="193" t="s">
        <v>462</v>
      </c>
      <c r="F237" s="194" t="s">
        <v>463</v>
      </c>
      <c r="G237" s="195" t="s">
        <v>316</v>
      </c>
      <c r="H237" s="196">
        <v>1</v>
      </c>
      <c r="I237" s="197"/>
      <c r="J237" s="198">
        <f t="shared" si="10"/>
        <v>0</v>
      </c>
      <c r="K237" s="194" t="s">
        <v>141</v>
      </c>
      <c r="L237" s="199"/>
      <c r="M237" s="200" t="s">
        <v>1</v>
      </c>
      <c r="N237" s="201" t="s">
        <v>40</v>
      </c>
      <c r="O237" s="50"/>
      <c r="P237" s="157">
        <f t="shared" si="11"/>
        <v>0</v>
      </c>
      <c r="Q237" s="157">
        <v>0.0001</v>
      </c>
      <c r="R237" s="157">
        <f t="shared" si="12"/>
        <v>0.0001</v>
      </c>
      <c r="S237" s="157">
        <v>0</v>
      </c>
      <c r="T237" s="158">
        <f t="shared" si="13"/>
        <v>0</v>
      </c>
      <c r="AR237" s="17" t="s">
        <v>260</v>
      </c>
      <c r="AT237" s="17" t="s">
        <v>257</v>
      </c>
      <c r="AU237" s="17" t="s">
        <v>78</v>
      </c>
      <c r="AY237" s="17" t="s">
        <v>135</v>
      </c>
      <c r="BE237" s="159">
        <f t="shared" si="14"/>
        <v>0</v>
      </c>
      <c r="BF237" s="159">
        <f t="shared" si="15"/>
        <v>0</v>
      </c>
      <c r="BG237" s="159">
        <f t="shared" si="16"/>
        <v>0</v>
      </c>
      <c r="BH237" s="159">
        <f t="shared" si="17"/>
        <v>0</v>
      </c>
      <c r="BI237" s="159">
        <f t="shared" si="18"/>
        <v>0</v>
      </c>
      <c r="BJ237" s="17" t="s">
        <v>76</v>
      </c>
      <c r="BK237" s="159">
        <f t="shared" si="19"/>
        <v>0</v>
      </c>
      <c r="BL237" s="17" t="s">
        <v>142</v>
      </c>
      <c r="BM237" s="17" t="s">
        <v>659</v>
      </c>
    </row>
    <row r="238" spans="2:65" s="1" customFormat="1" ht="16.5" customHeight="1">
      <c r="B238" s="147"/>
      <c r="C238" s="148" t="s">
        <v>428</v>
      </c>
      <c r="D238" s="148" t="s">
        <v>137</v>
      </c>
      <c r="E238" s="149" t="s">
        <v>466</v>
      </c>
      <c r="F238" s="150" t="s">
        <v>467</v>
      </c>
      <c r="G238" s="151" t="s">
        <v>155</v>
      </c>
      <c r="H238" s="152">
        <v>353</v>
      </c>
      <c r="I238" s="153"/>
      <c r="J238" s="154">
        <f t="shared" si="10"/>
        <v>0</v>
      </c>
      <c r="K238" s="150" t="s">
        <v>141</v>
      </c>
      <c r="L238" s="31"/>
      <c r="M238" s="155" t="s">
        <v>1</v>
      </c>
      <c r="N238" s="156" t="s">
        <v>40</v>
      </c>
      <c r="O238" s="50"/>
      <c r="P238" s="157">
        <f t="shared" si="11"/>
        <v>0</v>
      </c>
      <c r="Q238" s="157">
        <v>0.00019</v>
      </c>
      <c r="R238" s="157">
        <f t="shared" si="12"/>
        <v>0.06707</v>
      </c>
      <c r="S238" s="157">
        <v>0</v>
      </c>
      <c r="T238" s="158">
        <f t="shared" si="13"/>
        <v>0</v>
      </c>
      <c r="AR238" s="17" t="s">
        <v>142</v>
      </c>
      <c r="AT238" s="17" t="s">
        <v>137</v>
      </c>
      <c r="AU238" s="17" t="s">
        <v>78</v>
      </c>
      <c r="AY238" s="17" t="s">
        <v>135</v>
      </c>
      <c r="BE238" s="159">
        <f t="shared" si="14"/>
        <v>0</v>
      </c>
      <c r="BF238" s="159">
        <f t="shared" si="15"/>
        <v>0</v>
      </c>
      <c r="BG238" s="159">
        <f t="shared" si="16"/>
        <v>0</v>
      </c>
      <c r="BH238" s="159">
        <f t="shared" si="17"/>
        <v>0</v>
      </c>
      <c r="BI238" s="159">
        <f t="shared" si="18"/>
        <v>0</v>
      </c>
      <c r="BJ238" s="17" t="s">
        <v>76</v>
      </c>
      <c r="BK238" s="159">
        <f t="shared" si="19"/>
        <v>0</v>
      </c>
      <c r="BL238" s="17" t="s">
        <v>142</v>
      </c>
      <c r="BM238" s="17" t="s">
        <v>660</v>
      </c>
    </row>
    <row r="239" spans="2:65" s="1" customFormat="1" ht="16.5" customHeight="1">
      <c r="B239" s="147"/>
      <c r="C239" s="148" t="s">
        <v>432</v>
      </c>
      <c r="D239" s="148" t="s">
        <v>137</v>
      </c>
      <c r="E239" s="149" t="s">
        <v>470</v>
      </c>
      <c r="F239" s="150" t="s">
        <v>471</v>
      </c>
      <c r="G239" s="151" t="s">
        <v>155</v>
      </c>
      <c r="H239" s="152">
        <v>353</v>
      </c>
      <c r="I239" s="153"/>
      <c r="J239" s="154">
        <f t="shared" si="10"/>
        <v>0</v>
      </c>
      <c r="K239" s="150" t="s">
        <v>141</v>
      </c>
      <c r="L239" s="31"/>
      <c r="M239" s="155" t="s">
        <v>1</v>
      </c>
      <c r="N239" s="156" t="s">
        <v>40</v>
      </c>
      <c r="O239" s="50"/>
      <c r="P239" s="157">
        <f t="shared" si="11"/>
        <v>0</v>
      </c>
      <c r="Q239" s="157">
        <v>7E-05</v>
      </c>
      <c r="R239" s="157">
        <f t="shared" si="12"/>
        <v>0.02471</v>
      </c>
      <c r="S239" s="157">
        <v>0</v>
      </c>
      <c r="T239" s="158">
        <f t="shared" si="13"/>
        <v>0</v>
      </c>
      <c r="AR239" s="17" t="s">
        <v>142</v>
      </c>
      <c r="AT239" s="17" t="s">
        <v>137</v>
      </c>
      <c r="AU239" s="17" t="s">
        <v>78</v>
      </c>
      <c r="AY239" s="17" t="s">
        <v>135</v>
      </c>
      <c r="BE239" s="159">
        <f t="shared" si="14"/>
        <v>0</v>
      </c>
      <c r="BF239" s="159">
        <f t="shared" si="15"/>
        <v>0</v>
      </c>
      <c r="BG239" s="159">
        <f t="shared" si="16"/>
        <v>0</v>
      </c>
      <c r="BH239" s="159">
        <f t="shared" si="17"/>
        <v>0</v>
      </c>
      <c r="BI239" s="159">
        <f t="shared" si="18"/>
        <v>0</v>
      </c>
      <c r="BJ239" s="17" t="s">
        <v>76</v>
      </c>
      <c r="BK239" s="159">
        <f t="shared" si="19"/>
        <v>0</v>
      </c>
      <c r="BL239" s="17" t="s">
        <v>142</v>
      </c>
      <c r="BM239" s="17" t="s">
        <v>661</v>
      </c>
    </row>
    <row r="240" spans="2:63" s="11" customFormat="1" ht="22.9" customHeight="1">
      <c r="B240" s="134"/>
      <c r="D240" s="135" t="s">
        <v>68</v>
      </c>
      <c r="E240" s="145" t="s">
        <v>165</v>
      </c>
      <c r="F240" s="145" t="s">
        <v>473</v>
      </c>
      <c r="I240" s="137"/>
      <c r="J240" s="146">
        <f>BK240</f>
        <v>0</v>
      </c>
      <c r="L240" s="134"/>
      <c r="M240" s="139"/>
      <c r="N240" s="140"/>
      <c r="O240" s="140"/>
      <c r="P240" s="141">
        <f>SUM(P241:P242)</f>
        <v>0</v>
      </c>
      <c r="Q240" s="140"/>
      <c r="R240" s="141">
        <f>SUM(R241:R242)</f>
        <v>0</v>
      </c>
      <c r="S240" s="140"/>
      <c r="T240" s="142">
        <f>SUM(T241:T242)</f>
        <v>0</v>
      </c>
      <c r="AR240" s="135" t="s">
        <v>76</v>
      </c>
      <c r="AT240" s="143" t="s">
        <v>68</v>
      </c>
      <c r="AU240" s="143" t="s">
        <v>76</v>
      </c>
      <c r="AY240" s="135" t="s">
        <v>135</v>
      </c>
      <c r="BK240" s="144">
        <f>SUM(BK241:BK242)</f>
        <v>0</v>
      </c>
    </row>
    <row r="241" spans="2:65" s="1" customFormat="1" ht="16.5" customHeight="1">
      <c r="B241" s="147"/>
      <c r="C241" s="148" t="s">
        <v>436</v>
      </c>
      <c r="D241" s="148" t="s">
        <v>137</v>
      </c>
      <c r="E241" s="149" t="s">
        <v>475</v>
      </c>
      <c r="F241" s="150" t="s">
        <v>476</v>
      </c>
      <c r="G241" s="151" t="s">
        <v>155</v>
      </c>
      <c r="H241" s="152">
        <v>540.6</v>
      </c>
      <c r="I241" s="153"/>
      <c r="J241" s="154">
        <f>ROUND(I241*H241,2)</f>
        <v>0</v>
      </c>
      <c r="K241" s="150" t="s">
        <v>141</v>
      </c>
      <c r="L241" s="31"/>
      <c r="M241" s="155" t="s">
        <v>1</v>
      </c>
      <c r="N241" s="156" t="s">
        <v>40</v>
      </c>
      <c r="O241" s="50"/>
      <c r="P241" s="157">
        <f>O241*H241</f>
        <v>0</v>
      </c>
      <c r="Q241" s="157">
        <v>0</v>
      </c>
      <c r="R241" s="157">
        <f>Q241*H241</f>
        <v>0</v>
      </c>
      <c r="S241" s="157">
        <v>0</v>
      </c>
      <c r="T241" s="158">
        <f>S241*H241</f>
        <v>0</v>
      </c>
      <c r="AR241" s="17" t="s">
        <v>142</v>
      </c>
      <c r="AT241" s="17" t="s">
        <v>137</v>
      </c>
      <c r="AU241" s="17" t="s">
        <v>78</v>
      </c>
      <c r="AY241" s="17" t="s">
        <v>135</v>
      </c>
      <c r="BE241" s="159">
        <f>IF(N241="základní",J241,0)</f>
        <v>0</v>
      </c>
      <c r="BF241" s="159">
        <f>IF(N241="snížená",J241,0)</f>
        <v>0</v>
      </c>
      <c r="BG241" s="159">
        <f>IF(N241="zákl. přenesená",J241,0)</f>
        <v>0</v>
      </c>
      <c r="BH241" s="159">
        <f>IF(N241="sníž. přenesená",J241,0)</f>
        <v>0</v>
      </c>
      <c r="BI241" s="159">
        <f>IF(N241="nulová",J241,0)</f>
        <v>0</v>
      </c>
      <c r="BJ241" s="17" t="s">
        <v>76</v>
      </c>
      <c r="BK241" s="159">
        <f>ROUND(I241*H241,2)</f>
        <v>0</v>
      </c>
      <c r="BL241" s="17" t="s">
        <v>142</v>
      </c>
      <c r="BM241" s="17" t="s">
        <v>662</v>
      </c>
    </row>
    <row r="242" spans="2:51" s="12" customFormat="1" ht="11.25">
      <c r="B242" s="160"/>
      <c r="D242" s="161" t="s">
        <v>144</v>
      </c>
      <c r="E242" s="162" t="s">
        <v>1</v>
      </c>
      <c r="F242" s="163" t="s">
        <v>478</v>
      </c>
      <c r="H242" s="164">
        <v>540.6</v>
      </c>
      <c r="I242" s="165"/>
      <c r="L242" s="160"/>
      <c r="M242" s="166"/>
      <c r="N242" s="167"/>
      <c r="O242" s="167"/>
      <c r="P242" s="167"/>
      <c r="Q242" s="167"/>
      <c r="R242" s="167"/>
      <c r="S242" s="167"/>
      <c r="T242" s="168"/>
      <c r="AT242" s="162" t="s">
        <v>144</v>
      </c>
      <c r="AU242" s="162" t="s">
        <v>78</v>
      </c>
      <c r="AV242" s="12" t="s">
        <v>78</v>
      </c>
      <c r="AW242" s="12" t="s">
        <v>31</v>
      </c>
      <c r="AX242" s="12" t="s">
        <v>76</v>
      </c>
      <c r="AY242" s="162" t="s">
        <v>135</v>
      </c>
    </row>
    <row r="243" spans="2:63" s="11" customFormat="1" ht="22.9" customHeight="1">
      <c r="B243" s="134"/>
      <c r="D243" s="135" t="s">
        <v>68</v>
      </c>
      <c r="E243" s="145" t="s">
        <v>479</v>
      </c>
      <c r="F243" s="145" t="s">
        <v>480</v>
      </c>
      <c r="I243" s="137"/>
      <c r="J243" s="146">
        <f>BK243</f>
        <v>0</v>
      </c>
      <c r="L243" s="134"/>
      <c r="M243" s="139"/>
      <c r="N243" s="140"/>
      <c r="O243" s="140"/>
      <c r="P243" s="141">
        <f>SUM(P244:P250)</f>
        <v>0</v>
      </c>
      <c r="Q243" s="140"/>
      <c r="R243" s="141">
        <f>SUM(R244:R250)</f>
        <v>0</v>
      </c>
      <c r="S243" s="140"/>
      <c r="T243" s="142">
        <f>SUM(T244:T250)</f>
        <v>0</v>
      </c>
      <c r="AR243" s="135" t="s">
        <v>76</v>
      </c>
      <c r="AT243" s="143" t="s">
        <v>68</v>
      </c>
      <c r="AU243" s="143" t="s">
        <v>76</v>
      </c>
      <c r="AY243" s="135" t="s">
        <v>135</v>
      </c>
      <c r="BK243" s="144">
        <f>SUM(BK244:BK250)</f>
        <v>0</v>
      </c>
    </row>
    <row r="244" spans="2:65" s="1" customFormat="1" ht="16.5" customHeight="1">
      <c r="B244" s="147"/>
      <c r="C244" s="148" t="s">
        <v>441</v>
      </c>
      <c r="D244" s="148" t="s">
        <v>137</v>
      </c>
      <c r="E244" s="149" t="s">
        <v>482</v>
      </c>
      <c r="F244" s="150" t="s">
        <v>483</v>
      </c>
      <c r="G244" s="151" t="s">
        <v>246</v>
      </c>
      <c r="H244" s="152">
        <v>131.041</v>
      </c>
      <c r="I244" s="153"/>
      <c r="J244" s="154">
        <f>ROUND(I244*H244,2)</f>
        <v>0</v>
      </c>
      <c r="K244" s="150" t="s">
        <v>141</v>
      </c>
      <c r="L244" s="31"/>
      <c r="M244" s="155" t="s">
        <v>1</v>
      </c>
      <c r="N244" s="156" t="s">
        <v>40</v>
      </c>
      <c r="O244" s="50"/>
      <c r="P244" s="157">
        <f>O244*H244</f>
        <v>0</v>
      </c>
      <c r="Q244" s="157">
        <v>0</v>
      </c>
      <c r="R244" s="157">
        <f>Q244*H244</f>
        <v>0</v>
      </c>
      <c r="S244" s="157">
        <v>0</v>
      </c>
      <c r="T244" s="158">
        <f>S244*H244</f>
        <v>0</v>
      </c>
      <c r="AR244" s="17" t="s">
        <v>142</v>
      </c>
      <c r="AT244" s="17" t="s">
        <v>137</v>
      </c>
      <c r="AU244" s="17" t="s">
        <v>78</v>
      </c>
      <c r="AY244" s="17" t="s">
        <v>135</v>
      </c>
      <c r="BE244" s="159">
        <f>IF(N244="základní",J244,0)</f>
        <v>0</v>
      </c>
      <c r="BF244" s="159">
        <f>IF(N244="snížená",J244,0)</f>
        <v>0</v>
      </c>
      <c r="BG244" s="159">
        <f>IF(N244="zákl. přenesená",J244,0)</f>
        <v>0</v>
      </c>
      <c r="BH244" s="159">
        <f>IF(N244="sníž. přenesená",J244,0)</f>
        <v>0</v>
      </c>
      <c r="BI244" s="159">
        <f>IF(N244="nulová",J244,0)</f>
        <v>0</v>
      </c>
      <c r="BJ244" s="17" t="s">
        <v>76</v>
      </c>
      <c r="BK244" s="159">
        <f>ROUND(I244*H244,2)</f>
        <v>0</v>
      </c>
      <c r="BL244" s="17" t="s">
        <v>142</v>
      </c>
      <c r="BM244" s="17" t="s">
        <v>663</v>
      </c>
    </row>
    <row r="245" spans="2:65" s="1" customFormat="1" ht="16.5" customHeight="1">
      <c r="B245" s="147"/>
      <c r="C245" s="148" t="s">
        <v>445</v>
      </c>
      <c r="D245" s="148" t="s">
        <v>137</v>
      </c>
      <c r="E245" s="149" t="s">
        <v>486</v>
      </c>
      <c r="F245" s="150" t="s">
        <v>487</v>
      </c>
      <c r="G245" s="151" t="s">
        <v>246</v>
      </c>
      <c r="H245" s="152">
        <v>2489.779</v>
      </c>
      <c r="I245" s="153"/>
      <c r="J245" s="154">
        <f>ROUND(I245*H245,2)</f>
        <v>0</v>
      </c>
      <c r="K245" s="150" t="s">
        <v>141</v>
      </c>
      <c r="L245" s="31"/>
      <c r="M245" s="155" t="s">
        <v>1</v>
      </c>
      <c r="N245" s="156" t="s">
        <v>40</v>
      </c>
      <c r="O245" s="50"/>
      <c r="P245" s="157">
        <f>O245*H245</f>
        <v>0</v>
      </c>
      <c r="Q245" s="157">
        <v>0</v>
      </c>
      <c r="R245" s="157">
        <f>Q245*H245</f>
        <v>0</v>
      </c>
      <c r="S245" s="157">
        <v>0</v>
      </c>
      <c r="T245" s="158">
        <f>S245*H245</f>
        <v>0</v>
      </c>
      <c r="AR245" s="17" t="s">
        <v>142</v>
      </c>
      <c r="AT245" s="17" t="s">
        <v>137</v>
      </c>
      <c r="AU245" s="17" t="s">
        <v>78</v>
      </c>
      <c r="AY245" s="17" t="s">
        <v>135</v>
      </c>
      <c r="BE245" s="159">
        <f>IF(N245="základní",J245,0)</f>
        <v>0</v>
      </c>
      <c r="BF245" s="159">
        <f>IF(N245="snížená",J245,0)</f>
        <v>0</v>
      </c>
      <c r="BG245" s="159">
        <f>IF(N245="zákl. přenesená",J245,0)</f>
        <v>0</v>
      </c>
      <c r="BH245" s="159">
        <f>IF(N245="sníž. přenesená",J245,0)</f>
        <v>0</v>
      </c>
      <c r="BI245" s="159">
        <f>IF(N245="nulová",J245,0)</f>
        <v>0</v>
      </c>
      <c r="BJ245" s="17" t="s">
        <v>76</v>
      </c>
      <c r="BK245" s="159">
        <f>ROUND(I245*H245,2)</f>
        <v>0</v>
      </c>
      <c r="BL245" s="17" t="s">
        <v>142</v>
      </c>
      <c r="BM245" s="17" t="s">
        <v>664</v>
      </c>
    </row>
    <row r="246" spans="2:51" s="12" customFormat="1" ht="11.25">
      <c r="B246" s="160"/>
      <c r="D246" s="161" t="s">
        <v>144</v>
      </c>
      <c r="F246" s="163" t="s">
        <v>665</v>
      </c>
      <c r="H246" s="164">
        <v>2489.779</v>
      </c>
      <c r="I246" s="165"/>
      <c r="L246" s="160"/>
      <c r="M246" s="166"/>
      <c r="N246" s="167"/>
      <c r="O246" s="167"/>
      <c r="P246" s="167"/>
      <c r="Q246" s="167"/>
      <c r="R246" s="167"/>
      <c r="S246" s="167"/>
      <c r="T246" s="168"/>
      <c r="AT246" s="162" t="s">
        <v>144</v>
      </c>
      <c r="AU246" s="162" t="s">
        <v>78</v>
      </c>
      <c r="AV246" s="12" t="s">
        <v>78</v>
      </c>
      <c r="AW246" s="12" t="s">
        <v>3</v>
      </c>
      <c r="AX246" s="12" t="s">
        <v>76</v>
      </c>
      <c r="AY246" s="162" t="s">
        <v>135</v>
      </c>
    </row>
    <row r="247" spans="2:65" s="1" customFormat="1" ht="16.5" customHeight="1">
      <c r="B247" s="147"/>
      <c r="C247" s="148" t="s">
        <v>449</v>
      </c>
      <c r="D247" s="148" t="s">
        <v>137</v>
      </c>
      <c r="E247" s="149" t="s">
        <v>491</v>
      </c>
      <c r="F247" s="150" t="s">
        <v>492</v>
      </c>
      <c r="G247" s="151" t="s">
        <v>246</v>
      </c>
      <c r="H247" s="152">
        <v>131.041</v>
      </c>
      <c r="I247" s="153"/>
      <c r="J247" s="154">
        <f>ROUND(I247*H247,2)</f>
        <v>0</v>
      </c>
      <c r="K247" s="150" t="s">
        <v>141</v>
      </c>
      <c r="L247" s="31"/>
      <c r="M247" s="155" t="s">
        <v>1</v>
      </c>
      <c r="N247" s="156" t="s">
        <v>40</v>
      </c>
      <c r="O247" s="50"/>
      <c r="P247" s="157">
        <f>O247*H247</f>
        <v>0</v>
      </c>
      <c r="Q247" s="157">
        <v>0</v>
      </c>
      <c r="R247" s="157">
        <f>Q247*H247</f>
        <v>0</v>
      </c>
      <c r="S247" s="157">
        <v>0</v>
      </c>
      <c r="T247" s="158">
        <f>S247*H247</f>
        <v>0</v>
      </c>
      <c r="AR247" s="17" t="s">
        <v>142</v>
      </c>
      <c r="AT247" s="17" t="s">
        <v>137</v>
      </c>
      <c r="AU247" s="17" t="s">
        <v>78</v>
      </c>
      <c r="AY247" s="17" t="s">
        <v>135</v>
      </c>
      <c r="BE247" s="159">
        <f>IF(N247="základní",J247,0)</f>
        <v>0</v>
      </c>
      <c r="BF247" s="159">
        <f>IF(N247="snížená",J247,0)</f>
        <v>0</v>
      </c>
      <c r="BG247" s="159">
        <f>IF(N247="zákl. přenesená",J247,0)</f>
        <v>0</v>
      </c>
      <c r="BH247" s="159">
        <f>IF(N247="sníž. přenesená",J247,0)</f>
        <v>0</v>
      </c>
      <c r="BI247" s="159">
        <f>IF(N247="nulová",J247,0)</f>
        <v>0</v>
      </c>
      <c r="BJ247" s="17" t="s">
        <v>76</v>
      </c>
      <c r="BK247" s="159">
        <f>ROUND(I247*H247,2)</f>
        <v>0</v>
      </c>
      <c r="BL247" s="17" t="s">
        <v>142</v>
      </c>
      <c r="BM247" s="17" t="s">
        <v>666</v>
      </c>
    </row>
    <row r="248" spans="2:65" s="1" customFormat="1" ht="16.5" customHeight="1">
      <c r="B248" s="147"/>
      <c r="C248" s="148" t="s">
        <v>453</v>
      </c>
      <c r="D248" s="148" t="s">
        <v>137</v>
      </c>
      <c r="E248" s="149" t="s">
        <v>495</v>
      </c>
      <c r="F248" s="150" t="s">
        <v>496</v>
      </c>
      <c r="G248" s="151" t="s">
        <v>246</v>
      </c>
      <c r="H248" s="152">
        <v>68.332</v>
      </c>
      <c r="I248" s="153"/>
      <c r="J248" s="154">
        <f>ROUND(I248*H248,2)</f>
        <v>0</v>
      </c>
      <c r="K248" s="150" t="s">
        <v>141</v>
      </c>
      <c r="L248" s="31"/>
      <c r="M248" s="155" t="s">
        <v>1</v>
      </c>
      <c r="N248" s="156" t="s">
        <v>40</v>
      </c>
      <c r="O248" s="50"/>
      <c r="P248" s="157">
        <f>O248*H248</f>
        <v>0</v>
      </c>
      <c r="Q248" s="157">
        <v>0</v>
      </c>
      <c r="R248" s="157">
        <f>Q248*H248</f>
        <v>0</v>
      </c>
      <c r="S248" s="157">
        <v>0</v>
      </c>
      <c r="T248" s="158">
        <f>S248*H248</f>
        <v>0</v>
      </c>
      <c r="AR248" s="17" t="s">
        <v>142</v>
      </c>
      <c r="AT248" s="17" t="s">
        <v>137</v>
      </c>
      <c r="AU248" s="17" t="s">
        <v>78</v>
      </c>
      <c r="AY248" s="17" t="s">
        <v>135</v>
      </c>
      <c r="BE248" s="159">
        <f>IF(N248="základní",J248,0)</f>
        <v>0</v>
      </c>
      <c r="BF248" s="159">
        <f>IF(N248="snížená",J248,0)</f>
        <v>0</v>
      </c>
      <c r="BG248" s="159">
        <f>IF(N248="zákl. přenesená",J248,0)</f>
        <v>0</v>
      </c>
      <c r="BH248" s="159">
        <f>IF(N248="sníž. přenesená",J248,0)</f>
        <v>0</v>
      </c>
      <c r="BI248" s="159">
        <f>IF(N248="nulová",J248,0)</f>
        <v>0</v>
      </c>
      <c r="BJ248" s="17" t="s">
        <v>76</v>
      </c>
      <c r="BK248" s="159">
        <f>ROUND(I248*H248,2)</f>
        <v>0</v>
      </c>
      <c r="BL248" s="17" t="s">
        <v>142</v>
      </c>
      <c r="BM248" s="17" t="s">
        <v>667</v>
      </c>
    </row>
    <row r="249" spans="2:65" s="1" customFormat="1" ht="16.5" customHeight="1">
      <c r="B249" s="147"/>
      <c r="C249" s="148" t="s">
        <v>457</v>
      </c>
      <c r="D249" s="148" t="s">
        <v>137</v>
      </c>
      <c r="E249" s="149" t="s">
        <v>499</v>
      </c>
      <c r="F249" s="150" t="s">
        <v>500</v>
      </c>
      <c r="G249" s="151" t="s">
        <v>246</v>
      </c>
      <c r="H249" s="152">
        <v>62.709</v>
      </c>
      <c r="I249" s="153"/>
      <c r="J249" s="154">
        <f>ROUND(I249*H249,2)</f>
        <v>0</v>
      </c>
      <c r="K249" s="150" t="s">
        <v>141</v>
      </c>
      <c r="L249" s="31"/>
      <c r="M249" s="155" t="s">
        <v>1</v>
      </c>
      <c r="N249" s="156" t="s">
        <v>40</v>
      </c>
      <c r="O249" s="50"/>
      <c r="P249" s="157">
        <f>O249*H249</f>
        <v>0</v>
      </c>
      <c r="Q249" s="157">
        <v>0</v>
      </c>
      <c r="R249" s="157">
        <f>Q249*H249</f>
        <v>0</v>
      </c>
      <c r="S249" s="157">
        <v>0</v>
      </c>
      <c r="T249" s="158">
        <f>S249*H249</f>
        <v>0</v>
      </c>
      <c r="AR249" s="17" t="s">
        <v>142</v>
      </c>
      <c r="AT249" s="17" t="s">
        <v>137</v>
      </c>
      <c r="AU249" s="17" t="s">
        <v>78</v>
      </c>
      <c r="AY249" s="17" t="s">
        <v>135</v>
      </c>
      <c r="BE249" s="159">
        <f>IF(N249="základní",J249,0)</f>
        <v>0</v>
      </c>
      <c r="BF249" s="159">
        <f>IF(N249="snížená",J249,0)</f>
        <v>0</v>
      </c>
      <c r="BG249" s="159">
        <f>IF(N249="zákl. přenesená",J249,0)</f>
        <v>0</v>
      </c>
      <c r="BH249" s="159">
        <f>IF(N249="sníž. přenesená",J249,0)</f>
        <v>0</v>
      </c>
      <c r="BI249" s="159">
        <f>IF(N249="nulová",J249,0)</f>
        <v>0</v>
      </c>
      <c r="BJ249" s="17" t="s">
        <v>76</v>
      </c>
      <c r="BK249" s="159">
        <f>ROUND(I249*H249,2)</f>
        <v>0</v>
      </c>
      <c r="BL249" s="17" t="s">
        <v>142</v>
      </c>
      <c r="BM249" s="17" t="s">
        <v>668</v>
      </c>
    </row>
    <row r="250" spans="2:51" s="12" customFormat="1" ht="11.25">
      <c r="B250" s="160"/>
      <c r="D250" s="161" t="s">
        <v>144</v>
      </c>
      <c r="E250" s="162" t="s">
        <v>1</v>
      </c>
      <c r="F250" s="163" t="s">
        <v>669</v>
      </c>
      <c r="H250" s="164">
        <v>62.709</v>
      </c>
      <c r="I250" s="165"/>
      <c r="L250" s="160"/>
      <c r="M250" s="166"/>
      <c r="N250" s="167"/>
      <c r="O250" s="167"/>
      <c r="P250" s="167"/>
      <c r="Q250" s="167"/>
      <c r="R250" s="167"/>
      <c r="S250" s="167"/>
      <c r="T250" s="168"/>
      <c r="AT250" s="162" t="s">
        <v>144</v>
      </c>
      <c r="AU250" s="162" t="s">
        <v>78</v>
      </c>
      <c r="AV250" s="12" t="s">
        <v>78</v>
      </c>
      <c r="AW250" s="12" t="s">
        <v>31</v>
      </c>
      <c r="AX250" s="12" t="s">
        <v>76</v>
      </c>
      <c r="AY250" s="162" t="s">
        <v>135</v>
      </c>
    </row>
    <row r="251" spans="2:63" s="11" customFormat="1" ht="22.9" customHeight="1">
      <c r="B251" s="134"/>
      <c r="D251" s="135" t="s">
        <v>68</v>
      </c>
      <c r="E251" s="145" t="s">
        <v>503</v>
      </c>
      <c r="F251" s="145" t="s">
        <v>504</v>
      </c>
      <c r="I251" s="137"/>
      <c r="J251" s="146">
        <f>BK251</f>
        <v>0</v>
      </c>
      <c r="L251" s="134"/>
      <c r="M251" s="139"/>
      <c r="N251" s="140"/>
      <c r="O251" s="140"/>
      <c r="P251" s="141">
        <f>P252</f>
        <v>0</v>
      </c>
      <c r="Q251" s="140"/>
      <c r="R251" s="141">
        <f>R252</f>
        <v>0</v>
      </c>
      <c r="S251" s="140"/>
      <c r="T251" s="142">
        <f>T252</f>
        <v>0</v>
      </c>
      <c r="AR251" s="135" t="s">
        <v>76</v>
      </c>
      <c r="AT251" s="143" t="s">
        <v>68</v>
      </c>
      <c r="AU251" s="143" t="s">
        <v>76</v>
      </c>
      <c r="AY251" s="135" t="s">
        <v>135</v>
      </c>
      <c r="BK251" s="144">
        <f>BK252</f>
        <v>0</v>
      </c>
    </row>
    <row r="252" spans="2:65" s="1" customFormat="1" ht="16.5" customHeight="1">
      <c r="B252" s="147"/>
      <c r="C252" s="148" t="s">
        <v>461</v>
      </c>
      <c r="D252" s="148" t="s">
        <v>137</v>
      </c>
      <c r="E252" s="149" t="s">
        <v>506</v>
      </c>
      <c r="F252" s="150" t="s">
        <v>507</v>
      </c>
      <c r="G252" s="151" t="s">
        <v>246</v>
      </c>
      <c r="H252" s="152">
        <v>655.851</v>
      </c>
      <c r="I252" s="153"/>
      <c r="J252" s="154">
        <f>ROUND(I252*H252,2)</f>
        <v>0</v>
      </c>
      <c r="K252" s="150" t="s">
        <v>141</v>
      </c>
      <c r="L252" s="31"/>
      <c r="M252" s="155" t="s">
        <v>1</v>
      </c>
      <c r="N252" s="156" t="s">
        <v>40</v>
      </c>
      <c r="O252" s="50"/>
      <c r="P252" s="157">
        <f>O252*H252</f>
        <v>0</v>
      </c>
      <c r="Q252" s="157">
        <v>0</v>
      </c>
      <c r="R252" s="157">
        <f>Q252*H252</f>
        <v>0</v>
      </c>
      <c r="S252" s="157">
        <v>0</v>
      </c>
      <c r="T252" s="158">
        <f>S252*H252</f>
        <v>0</v>
      </c>
      <c r="AR252" s="17" t="s">
        <v>142</v>
      </c>
      <c r="AT252" s="17" t="s">
        <v>137</v>
      </c>
      <c r="AU252" s="17" t="s">
        <v>78</v>
      </c>
      <c r="AY252" s="17" t="s">
        <v>135</v>
      </c>
      <c r="BE252" s="159">
        <f>IF(N252="základní",J252,0)</f>
        <v>0</v>
      </c>
      <c r="BF252" s="159">
        <f>IF(N252="snížená",J252,0)</f>
        <v>0</v>
      </c>
      <c r="BG252" s="159">
        <f>IF(N252="zákl. přenesená",J252,0)</f>
        <v>0</v>
      </c>
      <c r="BH252" s="159">
        <f>IF(N252="sníž. přenesená",J252,0)</f>
        <v>0</v>
      </c>
      <c r="BI252" s="159">
        <f>IF(N252="nulová",J252,0)</f>
        <v>0</v>
      </c>
      <c r="BJ252" s="17" t="s">
        <v>76</v>
      </c>
      <c r="BK252" s="159">
        <f>ROUND(I252*H252,2)</f>
        <v>0</v>
      </c>
      <c r="BL252" s="17" t="s">
        <v>142</v>
      </c>
      <c r="BM252" s="17" t="s">
        <v>670</v>
      </c>
    </row>
    <row r="253" spans="2:63" s="11" customFormat="1" ht="25.9" customHeight="1">
      <c r="B253" s="134"/>
      <c r="D253" s="135" t="s">
        <v>68</v>
      </c>
      <c r="E253" s="136" t="s">
        <v>509</v>
      </c>
      <c r="F253" s="136" t="s">
        <v>88</v>
      </c>
      <c r="I253" s="137"/>
      <c r="J253" s="138">
        <f>BK253</f>
        <v>0</v>
      </c>
      <c r="L253" s="134"/>
      <c r="M253" s="139"/>
      <c r="N253" s="140"/>
      <c r="O253" s="140"/>
      <c r="P253" s="141">
        <f>P254</f>
        <v>0</v>
      </c>
      <c r="Q253" s="140"/>
      <c r="R253" s="141">
        <f>R254</f>
        <v>0</v>
      </c>
      <c r="S253" s="140"/>
      <c r="T253" s="142">
        <f>T254</f>
        <v>0</v>
      </c>
      <c r="AR253" s="135" t="s">
        <v>290</v>
      </c>
      <c r="AT253" s="143" t="s">
        <v>68</v>
      </c>
      <c r="AU253" s="143" t="s">
        <v>69</v>
      </c>
      <c r="AY253" s="135" t="s">
        <v>135</v>
      </c>
      <c r="BK253" s="144">
        <f>BK254</f>
        <v>0</v>
      </c>
    </row>
    <row r="254" spans="2:63" s="11" customFormat="1" ht="22.9" customHeight="1">
      <c r="B254" s="134"/>
      <c r="D254" s="135" t="s">
        <v>68</v>
      </c>
      <c r="E254" s="145" t="s">
        <v>510</v>
      </c>
      <c r="F254" s="145" t="s">
        <v>511</v>
      </c>
      <c r="I254" s="137"/>
      <c r="J254" s="146">
        <f>BK254</f>
        <v>0</v>
      </c>
      <c r="L254" s="134"/>
      <c r="M254" s="139"/>
      <c r="N254" s="140"/>
      <c r="O254" s="140"/>
      <c r="P254" s="141">
        <f>SUM(P255:P256)</f>
        <v>0</v>
      </c>
      <c r="Q254" s="140"/>
      <c r="R254" s="141">
        <f>SUM(R255:R256)</f>
        <v>0</v>
      </c>
      <c r="S254" s="140"/>
      <c r="T254" s="142">
        <f>SUM(T255:T256)</f>
        <v>0</v>
      </c>
      <c r="AR254" s="135" t="s">
        <v>290</v>
      </c>
      <c r="AT254" s="143" t="s">
        <v>68</v>
      </c>
      <c r="AU254" s="143" t="s">
        <v>76</v>
      </c>
      <c r="AY254" s="135" t="s">
        <v>135</v>
      </c>
      <c r="BK254" s="144">
        <f>SUM(BK255:BK256)</f>
        <v>0</v>
      </c>
    </row>
    <row r="255" spans="2:65" s="1" customFormat="1" ht="16.5" customHeight="1">
      <c r="B255" s="147"/>
      <c r="C255" s="148" t="s">
        <v>465</v>
      </c>
      <c r="D255" s="148" t="s">
        <v>137</v>
      </c>
      <c r="E255" s="149" t="s">
        <v>513</v>
      </c>
      <c r="F255" s="150" t="s">
        <v>514</v>
      </c>
      <c r="G255" s="151" t="s">
        <v>515</v>
      </c>
      <c r="H255" s="152">
        <v>1</v>
      </c>
      <c r="I255" s="153"/>
      <c r="J255" s="154">
        <f>ROUND(I255*H255,2)</f>
        <v>0</v>
      </c>
      <c r="K255" s="150" t="s">
        <v>141</v>
      </c>
      <c r="L255" s="31"/>
      <c r="M255" s="155" t="s">
        <v>1</v>
      </c>
      <c r="N255" s="156" t="s">
        <v>40</v>
      </c>
      <c r="O255" s="50"/>
      <c r="P255" s="157">
        <f>O255*H255</f>
        <v>0</v>
      </c>
      <c r="Q255" s="157">
        <v>0</v>
      </c>
      <c r="R255" s="157">
        <f>Q255*H255</f>
        <v>0</v>
      </c>
      <c r="S255" s="157">
        <v>0</v>
      </c>
      <c r="T255" s="158">
        <f>S255*H255</f>
        <v>0</v>
      </c>
      <c r="AR255" s="17" t="s">
        <v>516</v>
      </c>
      <c r="AT255" s="17" t="s">
        <v>137</v>
      </c>
      <c r="AU255" s="17" t="s">
        <v>78</v>
      </c>
      <c r="AY255" s="17" t="s">
        <v>135</v>
      </c>
      <c r="BE255" s="159">
        <f>IF(N255="základní",J255,0)</f>
        <v>0</v>
      </c>
      <c r="BF255" s="159">
        <f>IF(N255="snížená",J255,0)</f>
        <v>0</v>
      </c>
      <c r="BG255" s="159">
        <f>IF(N255="zákl. přenesená",J255,0)</f>
        <v>0</v>
      </c>
      <c r="BH255" s="159">
        <f>IF(N255="sníž. přenesená",J255,0)</f>
        <v>0</v>
      </c>
      <c r="BI255" s="159">
        <f>IF(N255="nulová",J255,0)</f>
        <v>0</v>
      </c>
      <c r="BJ255" s="17" t="s">
        <v>76</v>
      </c>
      <c r="BK255" s="159">
        <f>ROUND(I255*H255,2)</f>
        <v>0</v>
      </c>
      <c r="BL255" s="17" t="s">
        <v>516</v>
      </c>
      <c r="BM255" s="17" t="s">
        <v>671</v>
      </c>
    </row>
    <row r="256" spans="2:65" s="1" customFormat="1" ht="16.5" customHeight="1">
      <c r="B256" s="147"/>
      <c r="C256" s="148" t="s">
        <v>469</v>
      </c>
      <c r="D256" s="148" t="s">
        <v>137</v>
      </c>
      <c r="E256" s="149" t="s">
        <v>519</v>
      </c>
      <c r="F256" s="150" t="s">
        <v>520</v>
      </c>
      <c r="G256" s="151" t="s">
        <v>515</v>
      </c>
      <c r="H256" s="152">
        <v>1</v>
      </c>
      <c r="I256" s="153"/>
      <c r="J256" s="154">
        <f>ROUND(I256*H256,2)</f>
        <v>0</v>
      </c>
      <c r="K256" s="150" t="s">
        <v>141</v>
      </c>
      <c r="L256" s="31"/>
      <c r="M256" s="202" t="s">
        <v>1</v>
      </c>
      <c r="N256" s="203" t="s">
        <v>40</v>
      </c>
      <c r="O256" s="204"/>
      <c r="P256" s="205">
        <f>O256*H256</f>
        <v>0</v>
      </c>
      <c r="Q256" s="205">
        <v>0</v>
      </c>
      <c r="R256" s="205">
        <f>Q256*H256</f>
        <v>0</v>
      </c>
      <c r="S256" s="205">
        <v>0</v>
      </c>
      <c r="T256" s="206">
        <f>S256*H256</f>
        <v>0</v>
      </c>
      <c r="AR256" s="17" t="s">
        <v>516</v>
      </c>
      <c r="AT256" s="17" t="s">
        <v>137</v>
      </c>
      <c r="AU256" s="17" t="s">
        <v>78</v>
      </c>
      <c r="AY256" s="17" t="s">
        <v>135</v>
      </c>
      <c r="BE256" s="159">
        <f>IF(N256="základní",J256,0)</f>
        <v>0</v>
      </c>
      <c r="BF256" s="159">
        <f>IF(N256="snížená",J256,0)</f>
        <v>0</v>
      </c>
      <c r="BG256" s="159">
        <f>IF(N256="zákl. přenesená",J256,0)</f>
        <v>0</v>
      </c>
      <c r="BH256" s="159">
        <f>IF(N256="sníž. přenesená",J256,0)</f>
        <v>0</v>
      </c>
      <c r="BI256" s="159">
        <f>IF(N256="nulová",J256,0)</f>
        <v>0</v>
      </c>
      <c r="BJ256" s="17" t="s">
        <v>76</v>
      </c>
      <c r="BK256" s="159">
        <f>ROUND(I256*H256,2)</f>
        <v>0</v>
      </c>
      <c r="BL256" s="17" t="s">
        <v>516</v>
      </c>
      <c r="BM256" s="17" t="s">
        <v>672</v>
      </c>
    </row>
    <row r="257" spans="2:12" s="1" customFormat="1" ht="6.95" customHeight="1">
      <c r="B257" s="40"/>
      <c r="C257" s="41"/>
      <c r="D257" s="41"/>
      <c r="E257" s="41"/>
      <c r="F257" s="41"/>
      <c r="G257" s="41"/>
      <c r="H257" s="41"/>
      <c r="I257" s="109"/>
      <c r="J257" s="41"/>
      <c r="K257" s="41"/>
      <c r="L257" s="31"/>
    </row>
  </sheetData>
  <autoFilter ref="C94:K256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92"/>
      <c r="J3" s="19"/>
      <c r="K3" s="19"/>
      <c r="L3" s="20"/>
      <c r="AT3" s="17" t="s">
        <v>78</v>
      </c>
    </row>
    <row r="4" spans="2:46" ht="24.95" customHeight="1">
      <c r="B4" s="20"/>
      <c r="D4" s="21" t="s">
        <v>93</v>
      </c>
      <c r="L4" s="20"/>
      <c r="M4" s="2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249" t="str">
        <f>'Rekapitulace stavby'!K6</f>
        <v>Prodloužené vodovodu Zubří - ul.Čertoryje,ul.Pod Obecníkem a ul.Nad Točnou</v>
      </c>
      <c r="F7" s="250"/>
      <c r="G7" s="250"/>
      <c r="H7" s="250"/>
      <c r="L7" s="20"/>
    </row>
    <row r="8" spans="2:12" s="1" customFormat="1" ht="12" customHeight="1">
      <c r="B8" s="31"/>
      <c r="D8" s="26" t="s">
        <v>101</v>
      </c>
      <c r="I8" s="93"/>
      <c r="L8" s="31"/>
    </row>
    <row r="9" spans="2:12" s="1" customFormat="1" ht="36.95" customHeight="1">
      <c r="B9" s="31"/>
      <c r="E9" s="225" t="s">
        <v>673</v>
      </c>
      <c r="F9" s="224"/>
      <c r="G9" s="224"/>
      <c r="H9" s="224"/>
      <c r="I9" s="93"/>
      <c r="L9" s="31"/>
    </row>
    <row r="10" spans="2:12" s="1" customFormat="1" ht="11.25">
      <c r="B10" s="31"/>
      <c r="I10" s="93"/>
      <c r="L10" s="31"/>
    </row>
    <row r="11" spans="2:12" s="1" customFormat="1" ht="12" customHeight="1">
      <c r="B11" s="31"/>
      <c r="D11" s="26" t="s">
        <v>17</v>
      </c>
      <c r="F11" s="17" t="s">
        <v>1</v>
      </c>
      <c r="I11" s="94" t="s">
        <v>18</v>
      </c>
      <c r="J11" s="17" t="s">
        <v>1</v>
      </c>
      <c r="L11" s="31"/>
    </row>
    <row r="12" spans="2:12" s="1" customFormat="1" ht="12" customHeight="1">
      <c r="B12" s="31"/>
      <c r="D12" s="26" t="s">
        <v>19</v>
      </c>
      <c r="F12" s="17" t="s">
        <v>20</v>
      </c>
      <c r="I12" s="94" t="s">
        <v>21</v>
      </c>
      <c r="J12" s="47" t="str">
        <f>'Rekapitulace stavby'!AN8</f>
        <v>29. 10. 2018</v>
      </c>
      <c r="L12" s="31"/>
    </row>
    <row r="13" spans="2:12" s="1" customFormat="1" ht="10.9" customHeight="1">
      <c r="B13" s="31"/>
      <c r="I13" s="93"/>
      <c r="L13" s="31"/>
    </row>
    <row r="14" spans="2:12" s="1" customFormat="1" ht="12" customHeight="1">
      <c r="B14" s="31"/>
      <c r="D14" s="26" t="s">
        <v>23</v>
      </c>
      <c r="I14" s="94" t="s">
        <v>24</v>
      </c>
      <c r="J14" s="17" t="s">
        <v>1</v>
      </c>
      <c r="L14" s="31"/>
    </row>
    <row r="15" spans="2:12" s="1" customFormat="1" ht="18" customHeight="1">
      <c r="B15" s="31"/>
      <c r="E15" s="17" t="s">
        <v>25</v>
      </c>
      <c r="I15" s="94" t="s">
        <v>26</v>
      </c>
      <c r="J15" s="17" t="s">
        <v>1</v>
      </c>
      <c r="L15" s="31"/>
    </row>
    <row r="16" spans="2:12" s="1" customFormat="1" ht="6.95" customHeight="1">
      <c r="B16" s="31"/>
      <c r="I16" s="93"/>
      <c r="L16" s="31"/>
    </row>
    <row r="17" spans="2:12" s="1" customFormat="1" ht="12" customHeight="1">
      <c r="B17" s="31"/>
      <c r="D17" s="26" t="s">
        <v>27</v>
      </c>
      <c r="I17" s="94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28"/>
      <c r="G18" s="228"/>
      <c r="H18" s="228"/>
      <c r="I18" s="94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3"/>
      <c r="L19" s="31"/>
    </row>
    <row r="20" spans="2:12" s="1" customFormat="1" ht="12" customHeight="1">
      <c r="B20" s="31"/>
      <c r="D20" s="26" t="s">
        <v>29</v>
      </c>
      <c r="I20" s="94" t="s">
        <v>24</v>
      </c>
      <c r="J20" s="17" t="s">
        <v>1</v>
      </c>
      <c r="L20" s="31"/>
    </row>
    <row r="21" spans="2:12" s="1" customFormat="1" ht="18" customHeight="1">
      <c r="B21" s="31"/>
      <c r="E21" s="17" t="s">
        <v>30</v>
      </c>
      <c r="I21" s="94" t="s">
        <v>26</v>
      </c>
      <c r="J21" s="17" t="s">
        <v>1</v>
      </c>
      <c r="L21" s="31"/>
    </row>
    <row r="22" spans="2:12" s="1" customFormat="1" ht="6.95" customHeight="1">
      <c r="B22" s="31"/>
      <c r="I22" s="93"/>
      <c r="L22" s="31"/>
    </row>
    <row r="23" spans="2:12" s="1" customFormat="1" ht="12" customHeight="1">
      <c r="B23" s="31"/>
      <c r="D23" s="26" t="s">
        <v>32</v>
      </c>
      <c r="I23" s="94" t="s">
        <v>24</v>
      </c>
      <c r="J23" s="17" t="s">
        <v>1</v>
      </c>
      <c r="L23" s="31"/>
    </row>
    <row r="24" spans="2:12" s="1" customFormat="1" ht="18" customHeight="1">
      <c r="B24" s="31"/>
      <c r="E24" s="17" t="s">
        <v>33</v>
      </c>
      <c r="I24" s="94" t="s">
        <v>26</v>
      </c>
      <c r="J24" s="17" t="s">
        <v>1</v>
      </c>
      <c r="L24" s="31"/>
    </row>
    <row r="25" spans="2:12" s="1" customFormat="1" ht="6.95" customHeight="1">
      <c r="B25" s="31"/>
      <c r="I25" s="93"/>
      <c r="L25" s="31"/>
    </row>
    <row r="26" spans="2:12" s="1" customFormat="1" ht="12" customHeight="1">
      <c r="B26" s="31"/>
      <c r="D26" s="26" t="s">
        <v>34</v>
      </c>
      <c r="I26" s="93"/>
      <c r="L26" s="31"/>
    </row>
    <row r="27" spans="2:12" s="7" customFormat="1" ht="16.5" customHeight="1">
      <c r="B27" s="95"/>
      <c r="E27" s="232" t="s">
        <v>1</v>
      </c>
      <c r="F27" s="232"/>
      <c r="G27" s="232"/>
      <c r="H27" s="232"/>
      <c r="I27" s="96"/>
      <c r="L27" s="95"/>
    </row>
    <row r="28" spans="2:12" s="1" customFormat="1" ht="6.95" customHeight="1">
      <c r="B28" s="31"/>
      <c r="I28" s="93"/>
      <c r="L28" s="31"/>
    </row>
    <row r="29" spans="2:12" s="1" customFormat="1" ht="6.95" customHeight="1">
      <c r="B29" s="31"/>
      <c r="D29" s="48"/>
      <c r="E29" s="48"/>
      <c r="F29" s="48"/>
      <c r="G29" s="48"/>
      <c r="H29" s="48"/>
      <c r="I29" s="97"/>
      <c r="J29" s="48"/>
      <c r="K29" s="48"/>
      <c r="L29" s="31"/>
    </row>
    <row r="30" spans="2:12" s="1" customFormat="1" ht="25.35" customHeight="1">
      <c r="B30" s="31"/>
      <c r="D30" s="98" t="s">
        <v>35</v>
      </c>
      <c r="I30" s="93"/>
      <c r="J30" s="61">
        <f>ROUND(J83,2)</f>
        <v>0</v>
      </c>
      <c r="L30" s="31"/>
    </row>
    <row r="31" spans="2:12" s="1" customFormat="1" ht="6.95" customHeight="1">
      <c r="B31" s="31"/>
      <c r="D31" s="48"/>
      <c r="E31" s="48"/>
      <c r="F31" s="48"/>
      <c r="G31" s="48"/>
      <c r="H31" s="48"/>
      <c r="I31" s="97"/>
      <c r="J31" s="48"/>
      <c r="K31" s="48"/>
      <c r="L31" s="31"/>
    </row>
    <row r="32" spans="2:12" s="1" customFormat="1" ht="14.45" customHeight="1">
      <c r="B32" s="31"/>
      <c r="F32" s="34" t="s">
        <v>37</v>
      </c>
      <c r="I32" s="99" t="s">
        <v>36</v>
      </c>
      <c r="J32" s="34" t="s">
        <v>38</v>
      </c>
      <c r="L32" s="31"/>
    </row>
    <row r="33" spans="2:12" s="1" customFormat="1" ht="14.45" customHeight="1">
      <c r="B33" s="31"/>
      <c r="D33" s="26" t="s">
        <v>39</v>
      </c>
      <c r="E33" s="26" t="s">
        <v>40</v>
      </c>
      <c r="F33" s="100">
        <f>ROUND((SUM(BE83:BE90)),2)</f>
        <v>0</v>
      </c>
      <c r="I33" s="101">
        <v>0.21</v>
      </c>
      <c r="J33" s="100">
        <f>ROUND(((SUM(BE83:BE90))*I33),2)</f>
        <v>0</v>
      </c>
      <c r="L33" s="31"/>
    </row>
    <row r="34" spans="2:12" s="1" customFormat="1" ht="14.45" customHeight="1">
      <c r="B34" s="31"/>
      <c r="E34" s="26" t="s">
        <v>41</v>
      </c>
      <c r="F34" s="100">
        <f>ROUND((SUM(BF83:BF90)),2)</f>
        <v>0</v>
      </c>
      <c r="I34" s="101">
        <v>0.15</v>
      </c>
      <c r="J34" s="100">
        <f>ROUND(((SUM(BF83:BF90))*I34),2)</f>
        <v>0</v>
      </c>
      <c r="L34" s="31"/>
    </row>
    <row r="35" spans="2:12" s="1" customFormat="1" ht="14.45" customHeight="1" hidden="1">
      <c r="B35" s="31"/>
      <c r="E35" s="26" t="s">
        <v>42</v>
      </c>
      <c r="F35" s="100">
        <f>ROUND((SUM(BG83:BG90)),2)</f>
        <v>0</v>
      </c>
      <c r="I35" s="101">
        <v>0.21</v>
      </c>
      <c r="J35" s="100">
        <f>0</f>
        <v>0</v>
      </c>
      <c r="L35" s="31"/>
    </row>
    <row r="36" spans="2:12" s="1" customFormat="1" ht="14.45" customHeight="1" hidden="1">
      <c r="B36" s="31"/>
      <c r="E36" s="26" t="s">
        <v>43</v>
      </c>
      <c r="F36" s="100">
        <f>ROUND((SUM(BH83:BH90)),2)</f>
        <v>0</v>
      </c>
      <c r="I36" s="101">
        <v>0.15</v>
      </c>
      <c r="J36" s="100">
        <f>0</f>
        <v>0</v>
      </c>
      <c r="L36" s="31"/>
    </row>
    <row r="37" spans="2:12" s="1" customFormat="1" ht="14.45" customHeight="1" hidden="1">
      <c r="B37" s="31"/>
      <c r="E37" s="26" t="s">
        <v>44</v>
      </c>
      <c r="F37" s="100">
        <f>ROUND((SUM(BI83:BI90)),2)</f>
        <v>0</v>
      </c>
      <c r="I37" s="101">
        <v>0</v>
      </c>
      <c r="J37" s="100">
        <f>0</f>
        <v>0</v>
      </c>
      <c r="L37" s="31"/>
    </row>
    <row r="38" spans="2:12" s="1" customFormat="1" ht="6.95" customHeight="1">
      <c r="B38" s="31"/>
      <c r="I38" s="93"/>
      <c r="L38" s="31"/>
    </row>
    <row r="39" spans="2:12" s="1" customFormat="1" ht="25.35" customHeight="1">
      <c r="B39" s="31"/>
      <c r="C39" s="102"/>
      <c r="D39" s="103" t="s">
        <v>45</v>
      </c>
      <c r="E39" s="52"/>
      <c r="F39" s="52"/>
      <c r="G39" s="104" t="s">
        <v>46</v>
      </c>
      <c r="H39" s="105" t="s">
        <v>47</v>
      </c>
      <c r="I39" s="106"/>
      <c r="J39" s="107">
        <f>SUM(J30:J37)</f>
        <v>0</v>
      </c>
      <c r="K39" s="108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109"/>
      <c r="J40" s="41"/>
      <c r="K40" s="41"/>
      <c r="L40" s="31"/>
    </row>
    <row r="44" spans="2:12" s="1" customFormat="1" ht="6.95" customHeight="1" hidden="1">
      <c r="B44" s="42"/>
      <c r="C44" s="43"/>
      <c r="D44" s="43"/>
      <c r="E44" s="43"/>
      <c r="F44" s="43"/>
      <c r="G44" s="43"/>
      <c r="H44" s="43"/>
      <c r="I44" s="110"/>
      <c r="J44" s="43"/>
      <c r="K44" s="43"/>
      <c r="L44" s="31"/>
    </row>
    <row r="45" spans="2:12" s="1" customFormat="1" ht="24.95" customHeight="1" hidden="1">
      <c r="B45" s="31"/>
      <c r="C45" s="21" t="s">
        <v>105</v>
      </c>
      <c r="I45" s="93"/>
      <c r="L45" s="31"/>
    </row>
    <row r="46" spans="2:12" s="1" customFormat="1" ht="6.95" customHeight="1" hidden="1">
      <c r="B46" s="31"/>
      <c r="I46" s="93"/>
      <c r="L46" s="31"/>
    </row>
    <row r="47" spans="2:12" s="1" customFormat="1" ht="12" customHeight="1" hidden="1">
      <c r="B47" s="31"/>
      <c r="C47" s="26" t="s">
        <v>15</v>
      </c>
      <c r="I47" s="93"/>
      <c r="L47" s="31"/>
    </row>
    <row r="48" spans="2:12" s="1" customFormat="1" ht="16.5" customHeight="1" hidden="1">
      <c r="B48" s="31"/>
      <c r="E48" s="249" t="str">
        <f>E7</f>
        <v>Prodloužené vodovodu Zubří - ul.Čertoryje,ul.Pod Obecníkem a ul.Nad Točnou</v>
      </c>
      <c r="F48" s="250"/>
      <c r="G48" s="250"/>
      <c r="H48" s="250"/>
      <c r="I48" s="93"/>
      <c r="L48" s="31"/>
    </row>
    <row r="49" spans="2:12" s="1" customFormat="1" ht="12" customHeight="1" hidden="1">
      <c r="B49" s="31"/>
      <c r="C49" s="26" t="s">
        <v>101</v>
      </c>
      <c r="I49" s="93"/>
      <c r="L49" s="31"/>
    </row>
    <row r="50" spans="2:12" s="1" customFormat="1" ht="16.5" customHeight="1" hidden="1">
      <c r="B50" s="31"/>
      <c r="E50" s="225" t="str">
        <f>E9</f>
        <v>004 - Vedlejší rozpočtové náklady</v>
      </c>
      <c r="F50" s="224"/>
      <c r="G50" s="224"/>
      <c r="H50" s="224"/>
      <c r="I50" s="93"/>
      <c r="L50" s="31"/>
    </row>
    <row r="51" spans="2:12" s="1" customFormat="1" ht="6.95" customHeight="1" hidden="1">
      <c r="B51" s="31"/>
      <c r="I51" s="93"/>
      <c r="L51" s="31"/>
    </row>
    <row r="52" spans="2:12" s="1" customFormat="1" ht="12" customHeight="1" hidden="1">
      <c r="B52" s="31"/>
      <c r="C52" s="26" t="s">
        <v>19</v>
      </c>
      <c r="F52" s="17" t="str">
        <f>F12</f>
        <v>Zubří</v>
      </c>
      <c r="I52" s="94" t="s">
        <v>21</v>
      </c>
      <c r="J52" s="47" t="str">
        <f>IF(J12="","",J12)</f>
        <v>29. 10. 2018</v>
      </c>
      <c r="L52" s="31"/>
    </row>
    <row r="53" spans="2:12" s="1" customFormat="1" ht="6.95" customHeight="1" hidden="1">
      <c r="B53" s="31"/>
      <c r="I53" s="93"/>
      <c r="L53" s="31"/>
    </row>
    <row r="54" spans="2:12" s="1" customFormat="1" ht="13.7" customHeight="1" hidden="1">
      <c r="B54" s="31"/>
      <c r="C54" s="26" t="s">
        <v>23</v>
      </c>
      <c r="F54" s="17" t="str">
        <f>E15</f>
        <v>Město Zubří</v>
      </c>
      <c r="I54" s="94" t="s">
        <v>29</v>
      </c>
      <c r="J54" s="29" t="str">
        <f>E21</f>
        <v>Ing.Romana Kašparová</v>
      </c>
      <c r="L54" s="31"/>
    </row>
    <row r="55" spans="2:12" s="1" customFormat="1" ht="13.7" customHeight="1" hidden="1">
      <c r="B55" s="31"/>
      <c r="C55" s="26" t="s">
        <v>27</v>
      </c>
      <c r="F55" s="17" t="str">
        <f>IF(E18="","",E18)</f>
        <v>Vyplň údaj</v>
      </c>
      <c r="I55" s="94" t="s">
        <v>32</v>
      </c>
      <c r="J55" s="29" t="str">
        <f>E24</f>
        <v>Fajfrová Irena</v>
      </c>
      <c r="L55" s="31"/>
    </row>
    <row r="56" spans="2:12" s="1" customFormat="1" ht="10.35" customHeight="1" hidden="1">
      <c r="B56" s="31"/>
      <c r="I56" s="93"/>
      <c r="L56" s="31"/>
    </row>
    <row r="57" spans="2:12" s="1" customFormat="1" ht="29.25" customHeight="1" hidden="1">
      <c r="B57" s="31"/>
      <c r="C57" s="111" t="s">
        <v>106</v>
      </c>
      <c r="D57" s="102"/>
      <c r="E57" s="102"/>
      <c r="F57" s="102"/>
      <c r="G57" s="102"/>
      <c r="H57" s="102"/>
      <c r="I57" s="112"/>
      <c r="J57" s="113" t="s">
        <v>107</v>
      </c>
      <c r="K57" s="102"/>
      <c r="L57" s="31"/>
    </row>
    <row r="58" spans="2:12" s="1" customFormat="1" ht="10.35" customHeight="1" hidden="1">
      <c r="B58" s="31"/>
      <c r="I58" s="93"/>
      <c r="L58" s="31"/>
    </row>
    <row r="59" spans="2:47" s="1" customFormat="1" ht="22.9" customHeight="1" hidden="1">
      <c r="B59" s="31"/>
      <c r="C59" s="114" t="s">
        <v>108</v>
      </c>
      <c r="I59" s="93"/>
      <c r="J59" s="61">
        <f>J83</f>
        <v>0</v>
      </c>
      <c r="L59" s="31"/>
      <c r="AU59" s="17" t="s">
        <v>109</v>
      </c>
    </row>
    <row r="60" spans="2:12" s="8" customFormat="1" ht="24.95" customHeight="1" hidden="1">
      <c r="B60" s="115"/>
      <c r="D60" s="116" t="s">
        <v>118</v>
      </c>
      <c r="E60" s="117"/>
      <c r="F60" s="117"/>
      <c r="G60" s="117"/>
      <c r="H60" s="117"/>
      <c r="I60" s="118"/>
      <c r="J60" s="119">
        <f>J84</f>
        <v>0</v>
      </c>
      <c r="L60" s="115"/>
    </row>
    <row r="61" spans="2:12" s="9" customFormat="1" ht="19.9" customHeight="1" hidden="1">
      <c r="B61" s="120"/>
      <c r="D61" s="121" t="s">
        <v>674</v>
      </c>
      <c r="E61" s="122"/>
      <c r="F61" s="122"/>
      <c r="G61" s="122"/>
      <c r="H61" s="122"/>
      <c r="I61" s="123"/>
      <c r="J61" s="124">
        <f>J85</f>
        <v>0</v>
      </c>
      <c r="L61" s="120"/>
    </row>
    <row r="62" spans="2:12" s="9" customFormat="1" ht="19.9" customHeight="1" hidden="1">
      <c r="B62" s="120"/>
      <c r="D62" s="121" t="s">
        <v>675</v>
      </c>
      <c r="E62" s="122"/>
      <c r="F62" s="122"/>
      <c r="G62" s="122"/>
      <c r="H62" s="122"/>
      <c r="I62" s="123"/>
      <c r="J62" s="124">
        <f>J87</f>
        <v>0</v>
      </c>
      <c r="L62" s="120"/>
    </row>
    <row r="63" spans="2:12" s="9" customFormat="1" ht="19.9" customHeight="1" hidden="1">
      <c r="B63" s="120"/>
      <c r="D63" s="121" t="s">
        <v>676</v>
      </c>
      <c r="E63" s="122"/>
      <c r="F63" s="122"/>
      <c r="G63" s="122"/>
      <c r="H63" s="122"/>
      <c r="I63" s="123"/>
      <c r="J63" s="124">
        <f>J89</f>
        <v>0</v>
      </c>
      <c r="L63" s="120"/>
    </row>
    <row r="64" spans="2:12" s="1" customFormat="1" ht="21.75" customHeight="1" hidden="1">
      <c r="B64" s="31"/>
      <c r="I64" s="93"/>
      <c r="L64" s="31"/>
    </row>
    <row r="65" spans="2:12" s="1" customFormat="1" ht="6.95" customHeight="1" hidden="1">
      <c r="B65" s="40"/>
      <c r="C65" s="41"/>
      <c r="D65" s="41"/>
      <c r="E65" s="41"/>
      <c r="F65" s="41"/>
      <c r="G65" s="41"/>
      <c r="H65" s="41"/>
      <c r="I65" s="109"/>
      <c r="J65" s="41"/>
      <c r="K65" s="41"/>
      <c r="L65" s="31"/>
    </row>
    <row r="66" ht="11.25" hidden="1"/>
    <row r="67" ht="11.25" hidden="1"/>
    <row r="68" ht="11.25" hidden="1"/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110"/>
      <c r="J69" s="43"/>
      <c r="K69" s="43"/>
      <c r="L69" s="31"/>
    </row>
    <row r="70" spans="2:12" s="1" customFormat="1" ht="24.95" customHeight="1">
      <c r="B70" s="31"/>
      <c r="C70" s="21" t="s">
        <v>120</v>
      </c>
      <c r="I70" s="93"/>
      <c r="L70" s="31"/>
    </row>
    <row r="71" spans="2:12" s="1" customFormat="1" ht="6.95" customHeight="1">
      <c r="B71" s="31"/>
      <c r="I71" s="93"/>
      <c r="L71" s="31"/>
    </row>
    <row r="72" spans="2:12" s="1" customFormat="1" ht="12" customHeight="1">
      <c r="B72" s="31"/>
      <c r="C72" s="26" t="s">
        <v>15</v>
      </c>
      <c r="I72" s="93"/>
      <c r="L72" s="31"/>
    </row>
    <row r="73" spans="2:12" s="1" customFormat="1" ht="16.5" customHeight="1">
      <c r="B73" s="31"/>
      <c r="E73" s="249" t="str">
        <f>E7</f>
        <v>Prodloužené vodovodu Zubří - ul.Čertoryje,ul.Pod Obecníkem a ul.Nad Točnou</v>
      </c>
      <c r="F73" s="250"/>
      <c r="G73" s="250"/>
      <c r="H73" s="250"/>
      <c r="I73" s="93"/>
      <c r="L73" s="31"/>
    </row>
    <row r="74" spans="2:12" s="1" customFormat="1" ht="12" customHeight="1">
      <c r="B74" s="31"/>
      <c r="C74" s="26" t="s">
        <v>101</v>
      </c>
      <c r="I74" s="93"/>
      <c r="L74" s="31"/>
    </row>
    <row r="75" spans="2:12" s="1" customFormat="1" ht="16.5" customHeight="1">
      <c r="B75" s="31"/>
      <c r="E75" s="225" t="str">
        <f>E9</f>
        <v>004 - Vedlejší rozpočtové náklady</v>
      </c>
      <c r="F75" s="224"/>
      <c r="G75" s="224"/>
      <c r="H75" s="224"/>
      <c r="I75" s="93"/>
      <c r="L75" s="31"/>
    </row>
    <row r="76" spans="2:12" s="1" customFormat="1" ht="6.95" customHeight="1">
      <c r="B76" s="31"/>
      <c r="I76" s="93"/>
      <c r="L76" s="31"/>
    </row>
    <row r="77" spans="2:12" s="1" customFormat="1" ht="12" customHeight="1">
      <c r="B77" s="31"/>
      <c r="C77" s="26" t="s">
        <v>19</v>
      </c>
      <c r="F77" s="17" t="str">
        <f>F12</f>
        <v>Zubří</v>
      </c>
      <c r="I77" s="94" t="s">
        <v>21</v>
      </c>
      <c r="J77" s="47" t="str">
        <f>IF(J12="","",J12)</f>
        <v>29. 10. 2018</v>
      </c>
      <c r="L77" s="31"/>
    </row>
    <row r="78" spans="2:12" s="1" customFormat="1" ht="6.95" customHeight="1">
      <c r="B78" s="31"/>
      <c r="I78" s="93"/>
      <c r="L78" s="31"/>
    </row>
    <row r="79" spans="2:12" s="1" customFormat="1" ht="13.7" customHeight="1">
      <c r="B79" s="31"/>
      <c r="C79" s="26" t="s">
        <v>23</v>
      </c>
      <c r="F79" s="17" t="str">
        <f>E15</f>
        <v>Město Zubří</v>
      </c>
      <c r="I79" s="94" t="s">
        <v>29</v>
      </c>
      <c r="J79" s="29" t="str">
        <f>E21</f>
        <v>Ing.Romana Kašparová</v>
      </c>
      <c r="L79" s="31"/>
    </row>
    <row r="80" spans="2:12" s="1" customFormat="1" ht="13.7" customHeight="1">
      <c r="B80" s="31"/>
      <c r="C80" s="26" t="s">
        <v>27</v>
      </c>
      <c r="F80" s="17" t="str">
        <f>IF(E18="","",E18)</f>
        <v>Vyplň údaj</v>
      </c>
      <c r="I80" s="94" t="s">
        <v>32</v>
      </c>
      <c r="J80" s="29" t="str">
        <f>E24</f>
        <v>Fajfrová Irena</v>
      </c>
      <c r="L80" s="31"/>
    </row>
    <row r="81" spans="2:12" s="1" customFormat="1" ht="10.35" customHeight="1">
      <c r="B81" s="31"/>
      <c r="I81" s="93"/>
      <c r="L81" s="31"/>
    </row>
    <row r="82" spans="2:20" s="10" customFormat="1" ht="29.25" customHeight="1">
      <c r="B82" s="125"/>
      <c r="C82" s="126" t="s">
        <v>121</v>
      </c>
      <c r="D82" s="127" t="s">
        <v>54</v>
      </c>
      <c r="E82" s="127" t="s">
        <v>50</v>
      </c>
      <c r="F82" s="127" t="s">
        <v>51</v>
      </c>
      <c r="G82" s="127" t="s">
        <v>122</v>
      </c>
      <c r="H82" s="127" t="s">
        <v>123</v>
      </c>
      <c r="I82" s="128" t="s">
        <v>124</v>
      </c>
      <c r="J82" s="127" t="s">
        <v>107</v>
      </c>
      <c r="K82" s="129" t="s">
        <v>125</v>
      </c>
      <c r="L82" s="125"/>
      <c r="M82" s="54" t="s">
        <v>1</v>
      </c>
      <c r="N82" s="55" t="s">
        <v>39</v>
      </c>
      <c r="O82" s="55" t="s">
        <v>126</v>
      </c>
      <c r="P82" s="55" t="s">
        <v>127</v>
      </c>
      <c r="Q82" s="55" t="s">
        <v>128</v>
      </c>
      <c r="R82" s="55" t="s">
        <v>129</v>
      </c>
      <c r="S82" s="55" t="s">
        <v>130</v>
      </c>
      <c r="T82" s="56" t="s">
        <v>131</v>
      </c>
    </row>
    <row r="83" spans="2:63" s="1" customFormat="1" ht="22.9" customHeight="1">
      <c r="B83" s="31"/>
      <c r="C83" s="59" t="s">
        <v>132</v>
      </c>
      <c r="I83" s="93"/>
      <c r="J83" s="130">
        <f>BK83</f>
        <v>0</v>
      </c>
      <c r="L83" s="31"/>
      <c r="M83" s="57"/>
      <c r="N83" s="48"/>
      <c r="O83" s="48"/>
      <c r="P83" s="131">
        <f>P84</f>
        <v>0</v>
      </c>
      <c r="Q83" s="48"/>
      <c r="R83" s="131">
        <f>R84</f>
        <v>0</v>
      </c>
      <c r="S83" s="48"/>
      <c r="T83" s="132">
        <f>T84</f>
        <v>0</v>
      </c>
      <c r="AT83" s="17" t="s">
        <v>68</v>
      </c>
      <c r="AU83" s="17" t="s">
        <v>109</v>
      </c>
      <c r="BK83" s="133">
        <f>BK84</f>
        <v>0</v>
      </c>
    </row>
    <row r="84" spans="2:63" s="11" customFormat="1" ht="25.9" customHeight="1">
      <c r="B84" s="134"/>
      <c r="D84" s="135" t="s">
        <v>68</v>
      </c>
      <c r="E84" s="136" t="s">
        <v>509</v>
      </c>
      <c r="F84" s="136" t="s">
        <v>88</v>
      </c>
      <c r="I84" s="137"/>
      <c r="J84" s="138">
        <f>BK84</f>
        <v>0</v>
      </c>
      <c r="L84" s="134"/>
      <c r="M84" s="139"/>
      <c r="N84" s="140"/>
      <c r="O84" s="140"/>
      <c r="P84" s="141">
        <f>P85+P87+P89</f>
        <v>0</v>
      </c>
      <c r="Q84" s="140"/>
      <c r="R84" s="141">
        <f>R85+R87+R89</f>
        <v>0</v>
      </c>
      <c r="S84" s="140"/>
      <c r="T84" s="142">
        <f>T85+T87+T89</f>
        <v>0</v>
      </c>
      <c r="AR84" s="135" t="s">
        <v>290</v>
      </c>
      <c r="AT84" s="143" t="s">
        <v>68</v>
      </c>
      <c r="AU84" s="143" t="s">
        <v>69</v>
      </c>
      <c r="AY84" s="135" t="s">
        <v>135</v>
      </c>
      <c r="BK84" s="144">
        <f>BK85+BK87+BK89</f>
        <v>0</v>
      </c>
    </row>
    <row r="85" spans="2:63" s="11" customFormat="1" ht="22.9" customHeight="1">
      <c r="B85" s="134"/>
      <c r="D85" s="135" t="s">
        <v>68</v>
      </c>
      <c r="E85" s="145" t="s">
        <v>677</v>
      </c>
      <c r="F85" s="145" t="s">
        <v>678</v>
      </c>
      <c r="I85" s="137"/>
      <c r="J85" s="146">
        <f>BK85</f>
        <v>0</v>
      </c>
      <c r="L85" s="134"/>
      <c r="M85" s="139"/>
      <c r="N85" s="140"/>
      <c r="O85" s="140"/>
      <c r="P85" s="141">
        <f>P86</f>
        <v>0</v>
      </c>
      <c r="Q85" s="140"/>
      <c r="R85" s="141">
        <f>R86</f>
        <v>0</v>
      </c>
      <c r="S85" s="140"/>
      <c r="T85" s="142">
        <f>T86</f>
        <v>0</v>
      </c>
      <c r="AR85" s="135" t="s">
        <v>290</v>
      </c>
      <c r="AT85" s="143" t="s">
        <v>68</v>
      </c>
      <c r="AU85" s="143" t="s">
        <v>76</v>
      </c>
      <c r="AY85" s="135" t="s">
        <v>135</v>
      </c>
      <c r="BK85" s="144">
        <f>BK86</f>
        <v>0</v>
      </c>
    </row>
    <row r="86" spans="2:65" s="1" customFormat="1" ht="16.5" customHeight="1">
      <c r="B86" s="147"/>
      <c r="C86" s="148" t="s">
        <v>76</v>
      </c>
      <c r="D86" s="148" t="s">
        <v>137</v>
      </c>
      <c r="E86" s="149" t="s">
        <v>679</v>
      </c>
      <c r="F86" s="150" t="s">
        <v>678</v>
      </c>
      <c r="G86" s="151" t="s">
        <v>515</v>
      </c>
      <c r="H86" s="152">
        <v>1</v>
      </c>
      <c r="I86" s="153"/>
      <c r="J86" s="154">
        <f>ROUND(I86*H86,2)</f>
        <v>0</v>
      </c>
      <c r="K86" s="150" t="s">
        <v>141</v>
      </c>
      <c r="L86" s="31"/>
      <c r="M86" s="155" t="s">
        <v>1</v>
      </c>
      <c r="N86" s="156" t="s">
        <v>40</v>
      </c>
      <c r="O86" s="50"/>
      <c r="P86" s="157">
        <f>O86*H86</f>
        <v>0</v>
      </c>
      <c r="Q86" s="157">
        <v>0</v>
      </c>
      <c r="R86" s="157">
        <f>Q86*H86</f>
        <v>0</v>
      </c>
      <c r="S86" s="157">
        <v>0</v>
      </c>
      <c r="T86" s="158">
        <f>S86*H86</f>
        <v>0</v>
      </c>
      <c r="AR86" s="17" t="s">
        <v>516</v>
      </c>
      <c r="AT86" s="17" t="s">
        <v>137</v>
      </c>
      <c r="AU86" s="17" t="s">
        <v>78</v>
      </c>
      <c r="AY86" s="17" t="s">
        <v>135</v>
      </c>
      <c r="BE86" s="159">
        <f>IF(N86="základní",J86,0)</f>
        <v>0</v>
      </c>
      <c r="BF86" s="159">
        <f>IF(N86="snížená",J86,0)</f>
        <v>0</v>
      </c>
      <c r="BG86" s="159">
        <f>IF(N86="zákl. přenesená",J86,0)</f>
        <v>0</v>
      </c>
      <c r="BH86" s="159">
        <f>IF(N86="sníž. přenesená",J86,0)</f>
        <v>0</v>
      </c>
      <c r="BI86" s="159">
        <f>IF(N86="nulová",J86,0)</f>
        <v>0</v>
      </c>
      <c r="BJ86" s="17" t="s">
        <v>76</v>
      </c>
      <c r="BK86" s="159">
        <f>ROUND(I86*H86,2)</f>
        <v>0</v>
      </c>
      <c r="BL86" s="17" t="s">
        <v>516</v>
      </c>
      <c r="BM86" s="17" t="s">
        <v>680</v>
      </c>
    </row>
    <row r="87" spans="2:63" s="11" customFormat="1" ht="22.9" customHeight="1">
      <c r="B87" s="134"/>
      <c r="D87" s="135" t="s">
        <v>68</v>
      </c>
      <c r="E87" s="145" t="s">
        <v>681</v>
      </c>
      <c r="F87" s="145" t="s">
        <v>682</v>
      </c>
      <c r="I87" s="137"/>
      <c r="J87" s="146">
        <f>BK87</f>
        <v>0</v>
      </c>
      <c r="L87" s="134"/>
      <c r="M87" s="139"/>
      <c r="N87" s="140"/>
      <c r="O87" s="140"/>
      <c r="P87" s="141">
        <f>P88</f>
        <v>0</v>
      </c>
      <c r="Q87" s="140"/>
      <c r="R87" s="141">
        <f>R88</f>
        <v>0</v>
      </c>
      <c r="S87" s="140"/>
      <c r="T87" s="142">
        <f>T88</f>
        <v>0</v>
      </c>
      <c r="AR87" s="135" t="s">
        <v>290</v>
      </c>
      <c r="AT87" s="143" t="s">
        <v>68</v>
      </c>
      <c r="AU87" s="143" t="s">
        <v>76</v>
      </c>
      <c r="AY87" s="135" t="s">
        <v>135</v>
      </c>
      <c r="BK87" s="144">
        <f>BK88</f>
        <v>0</v>
      </c>
    </row>
    <row r="88" spans="2:65" s="1" customFormat="1" ht="16.5" customHeight="1">
      <c r="B88" s="147"/>
      <c r="C88" s="148" t="s">
        <v>78</v>
      </c>
      <c r="D88" s="148" t="s">
        <v>137</v>
      </c>
      <c r="E88" s="149" t="s">
        <v>683</v>
      </c>
      <c r="F88" s="150" t="s">
        <v>682</v>
      </c>
      <c r="G88" s="151" t="s">
        <v>515</v>
      </c>
      <c r="H88" s="152">
        <v>1</v>
      </c>
      <c r="I88" s="153"/>
      <c r="J88" s="154">
        <f>ROUND(I88*H88,2)</f>
        <v>0</v>
      </c>
      <c r="K88" s="150" t="s">
        <v>141</v>
      </c>
      <c r="L88" s="31"/>
      <c r="M88" s="155" t="s">
        <v>1</v>
      </c>
      <c r="N88" s="156" t="s">
        <v>40</v>
      </c>
      <c r="O88" s="50"/>
      <c r="P88" s="157">
        <f>O88*H88</f>
        <v>0</v>
      </c>
      <c r="Q88" s="157">
        <v>0</v>
      </c>
      <c r="R88" s="157">
        <f>Q88*H88</f>
        <v>0</v>
      </c>
      <c r="S88" s="157">
        <v>0</v>
      </c>
      <c r="T88" s="158">
        <f>S88*H88</f>
        <v>0</v>
      </c>
      <c r="AR88" s="17" t="s">
        <v>516</v>
      </c>
      <c r="AT88" s="17" t="s">
        <v>137</v>
      </c>
      <c r="AU88" s="17" t="s">
        <v>78</v>
      </c>
      <c r="AY88" s="17" t="s">
        <v>135</v>
      </c>
      <c r="BE88" s="159">
        <f>IF(N88="základní",J88,0)</f>
        <v>0</v>
      </c>
      <c r="BF88" s="159">
        <f>IF(N88="snížená",J88,0)</f>
        <v>0</v>
      </c>
      <c r="BG88" s="159">
        <f>IF(N88="zákl. přenesená",J88,0)</f>
        <v>0</v>
      </c>
      <c r="BH88" s="159">
        <f>IF(N88="sníž. přenesená",J88,0)</f>
        <v>0</v>
      </c>
      <c r="BI88" s="159">
        <f>IF(N88="nulová",J88,0)</f>
        <v>0</v>
      </c>
      <c r="BJ88" s="17" t="s">
        <v>76</v>
      </c>
      <c r="BK88" s="159">
        <f>ROUND(I88*H88,2)</f>
        <v>0</v>
      </c>
      <c r="BL88" s="17" t="s">
        <v>516</v>
      </c>
      <c r="BM88" s="17" t="s">
        <v>684</v>
      </c>
    </row>
    <row r="89" spans="2:63" s="11" customFormat="1" ht="22.9" customHeight="1">
      <c r="B89" s="134"/>
      <c r="D89" s="135" t="s">
        <v>68</v>
      </c>
      <c r="E89" s="145" t="s">
        <v>685</v>
      </c>
      <c r="F89" s="145" t="s">
        <v>686</v>
      </c>
      <c r="I89" s="137"/>
      <c r="J89" s="146">
        <f>BK89</f>
        <v>0</v>
      </c>
      <c r="L89" s="134"/>
      <c r="M89" s="139"/>
      <c r="N89" s="140"/>
      <c r="O89" s="140"/>
      <c r="P89" s="141">
        <f>P90</f>
        <v>0</v>
      </c>
      <c r="Q89" s="140"/>
      <c r="R89" s="141">
        <f>R90</f>
        <v>0</v>
      </c>
      <c r="S89" s="140"/>
      <c r="T89" s="142">
        <f>T90</f>
        <v>0</v>
      </c>
      <c r="AR89" s="135" t="s">
        <v>290</v>
      </c>
      <c r="AT89" s="143" t="s">
        <v>68</v>
      </c>
      <c r="AU89" s="143" t="s">
        <v>76</v>
      </c>
      <c r="AY89" s="135" t="s">
        <v>135</v>
      </c>
      <c r="BK89" s="144">
        <f>BK90</f>
        <v>0</v>
      </c>
    </row>
    <row r="90" spans="2:65" s="1" customFormat="1" ht="16.5" customHeight="1">
      <c r="B90" s="147"/>
      <c r="C90" s="148" t="s">
        <v>151</v>
      </c>
      <c r="D90" s="148" t="s">
        <v>137</v>
      </c>
      <c r="E90" s="149" t="s">
        <v>687</v>
      </c>
      <c r="F90" s="150" t="s">
        <v>688</v>
      </c>
      <c r="G90" s="151" t="s">
        <v>689</v>
      </c>
      <c r="H90" s="152">
        <v>1</v>
      </c>
      <c r="I90" s="153"/>
      <c r="J90" s="154">
        <f>ROUND(I90*H90,2)</f>
        <v>0</v>
      </c>
      <c r="K90" s="150" t="s">
        <v>141</v>
      </c>
      <c r="L90" s="31"/>
      <c r="M90" s="202" t="s">
        <v>1</v>
      </c>
      <c r="N90" s="203" t="s">
        <v>40</v>
      </c>
      <c r="O90" s="204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AR90" s="17" t="s">
        <v>516</v>
      </c>
      <c r="AT90" s="17" t="s">
        <v>137</v>
      </c>
      <c r="AU90" s="17" t="s">
        <v>78</v>
      </c>
      <c r="AY90" s="17" t="s">
        <v>135</v>
      </c>
      <c r="BE90" s="159">
        <f>IF(N90="základní",J90,0)</f>
        <v>0</v>
      </c>
      <c r="BF90" s="159">
        <f>IF(N90="snížená",J90,0)</f>
        <v>0</v>
      </c>
      <c r="BG90" s="159">
        <f>IF(N90="zákl. přenesená",J90,0)</f>
        <v>0</v>
      </c>
      <c r="BH90" s="159">
        <f>IF(N90="sníž. přenesená",J90,0)</f>
        <v>0</v>
      </c>
      <c r="BI90" s="159">
        <f>IF(N90="nulová",J90,0)</f>
        <v>0</v>
      </c>
      <c r="BJ90" s="17" t="s">
        <v>76</v>
      </c>
      <c r="BK90" s="159">
        <f>ROUND(I90*H90,2)</f>
        <v>0</v>
      </c>
      <c r="BL90" s="17" t="s">
        <v>516</v>
      </c>
      <c r="BM90" s="17" t="s">
        <v>690</v>
      </c>
    </row>
    <row r="91" spans="2:12" s="1" customFormat="1" ht="6.95" customHeight="1">
      <c r="B91" s="40"/>
      <c r="C91" s="41"/>
      <c r="D91" s="41"/>
      <c r="E91" s="41"/>
      <c r="F91" s="41"/>
      <c r="G91" s="41"/>
      <c r="H91" s="41"/>
      <c r="I91" s="109"/>
      <c r="J91" s="41"/>
      <c r="K91" s="41"/>
      <c r="L91" s="31"/>
    </row>
  </sheetData>
  <autoFilter ref="C82:K9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Irena Fajfrová</cp:lastModifiedBy>
  <dcterms:created xsi:type="dcterms:W3CDTF">2019-01-11T11:16:59Z</dcterms:created>
  <dcterms:modified xsi:type="dcterms:W3CDTF">2019-01-11T11:17:16Z</dcterms:modified>
  <cp:category/>
  <cp:version/>
  <cp:contentType/>
  <cp:contentStatus/>
</cp:coreProperties>
</file>