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/>
  <bookViews>
    <workbookView xWindow="9510" yWindow="4215" windowWidth="19290" windowHeight="11385" activeTab="0"/>
  </bookViews>
  <sheets>
    <sheet name="Rekapitulace stavby" sheetId="1" r:id="rId1"/>
    <sheet name="01 - Kanalizační sběrač" sheetId="2" r:id="rId2"/>
    <sheet name="02 - Kanalizační odbočky" sheetId="3" r:id="rId3"/>
    <sheet name="03 - Vedlejší rozpočtové ..." sheetId="4" r:id="rId4"/>
  </sheets>
  <definedNames>
    <definedName name="_xlnm._FilterDatabase" localSheetId="1" hidden="1">'01 - Kanalizační sběrač'!$C$124:$K$293</definedName>
    <definedName name="_xlnm._FilterDatabase" localSheetId="2" hidden="1">'02 - Kanalizační odbočky'!$C$120:$K$183</definedName>
    <definedName name="_xlnm._FilterDatabase" localSheetId="3" hidden="1">'03 - Vedlejší rozpočtové ...'!$C$119:$K$128</definedName>
    <definedName name="_xlnm.Print_Area" localSheetId="1">'01 - Kanalizační sběrač'!$C$4:$J$76,'01 - Kanalizační sběrač'!$C$112:$K$293</definedName>
    <definedName name="_xlnm.Print_Area" localSheetId="2">'02 - Kanalizační odbočky'!$C$4:$J$76,'02 - Kanalizační odbočky'!$C$108:$K$183</definedName>
    <definedName name="_xlnm.Print_Area" localSheetId="3">'03 - Vedlejší rozpočtové ...'!$C$4:$J$76,'03 - Vedlejší rozpočtové ...'!$C$107:$K$128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'01 - Kanalizační sběrač'!$124:$124</definedName>
    <definedName name="_xlnm.Print_Titles" localSheetId="2">'02 - Kanalizační odbočky'!$120:$120</definedName>
    <definedName name="_xlnm.Print_Titles" localSheetId="3">'03 - Vedlejší rozpočtové ...'!$119:$119</definedName>
  </definedNames>
  <calcPr calcId="181029"/>
  <extLst/>
</workbook>
</file>

<file path=xl/sharedStrings.xml><?xml version="1.0" encoding="utf-8"?>
<sst xmlns="http://schemas.openxmlformats.org/spreadsheetml/2006/main" count="3354" uniqueCount="649">
  <si>
    <t>Export Komplet</t>
  </si>
  <si>
    <t/>
  </si>
  <si>
    <t>2.0</t>
  </si>
  <si>
    <t>False</t>
  </si>
  <si>
    <t>{983d9cc1-cec0-4ab3-bac6-79f09ffb446e}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</si>
  <si>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</si>
  <si>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</si>
  <si>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</si>
  <si>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</si>
  <si>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</si>
  <si>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</si>
  <si>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</si>
  <si>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</si>
  <si>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</si>
  <si>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</si>
  <si>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</si>
  <si>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Zubří - oprava kanalizace v ulici Hamerská</t>
  </si>
  <si>
    <t>KSO:</t>
  </si>
  <si>
    <t>CC-CZ:</t>
  </si>
  <si>
    <t>Místo:</t>
  </si>
  <si>
    <t>Zubří</t>
  </si>
  <si>
    <t>Datum:</t>
  </si>
  <si>
    <t>16. 5. 2019</t>
  </si>
  <si>
    <t>Zadavatel:</t>
  </si>
  <si>
    <t>IČ:</t>
  </si>
  <si>
    <t>Město Zubří,U Domoviny 234,756 54 Zubří</t>
  </si>
  <si>
    <t>DIČ:</t>
  </si>
  <si>
    <t>Uchazeč:</t>
  </si>
  <si>
    <t>Vyplň údaj</t>
  </si>
  <si>
    <t>Projektant:</t>
  </si>
  <si>
    <t>Ivo Hradil Vodoprojekt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</si>
  <si>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</si>
  <si>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</si>
  <si>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</si>
  <si>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</si>
  <si>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</si>
  <si>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</si>
  <si>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</si>
  <si>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</si>
  <si>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</si>
  <si>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</si>
  <si>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</si>
  <si>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</si>
  <si>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</si>
  <si>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</si>
  <si>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</si>
  <si>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</si>
  <si>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</si>
  <si>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</si>
  <si>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</si>
  <si>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</si>
  <si>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</si>
  <si>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</si>
  <si>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</si>
  <si>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</si>
  <si>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</si>
  <si>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</si>
  <si>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</si>
  <si>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</si>
  <si>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</si>
  <si>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</si>
  <si>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</si>
  <si>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</si>
  <si>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</si>
  <si>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</si>
  <si>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</si>
  <si>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</si>
  <si>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</si>
  <si>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</si>
  <si>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</si>
  <si>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</si>
  <si>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</si>
  <si>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</si>
  <si>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</si>
  <si>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</si>
  <si>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</si>
  <si>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</si>
  <si>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</si>
  <si>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</si>
  <si>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</si>
  <si>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</si>
  <si>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Kanalizační sběrač</t>
  </si>
  <si>
    <t>STA</t>
  </si>
  <si>
    <t>1</t>
  </si>
  <si>
    <t>{eeae64c3-f4bc-4e0b-bf7e-666acf49da1d}</t>
  </si>
  <si>
    <t>2</t>
  </si>
  <si>
    <t>02</t>
  </si>
  <si>
    <t>Kanalizační odbočky</t>
  </si>
  <si>
    <t>{6a1db771-0e56-448d-8a6e-3447b48818b1}</t>
  </si>
  <si>
    <t>03</t>
  </si>
  <si>
    <t>Vedlejší rozpočtové náklady</t>
  </si>
  <si>
    <t>{b49cc540-f9fc-470f-8eee-d819dd9fed1e}</t>
  </si>
  <si>
    <t>k</t>
  </si>
  <si>
    <t>224,748</t>
  </si>
  <si>
    <t>o</t>
  </si>
  <si>
    <t>603,823</t>
  </si>
  <si>
    <t>KRYCÍ LIST SOUPISU PRACÍ</t>
  </si>
  <si>
    <t>or</t>
  </si>
  <si>
    <t>8,1</t>
  </si>
  <si>
    <t>p1</t>
  </si>
  <si>
    <t>173,469</t>
  </si>
  <si>
    <t>p2</t>
  </si>
  <si>
    <t>35,588</t>
  </si>
  <si>
    <t>p3</t>
  </si>
  <si>
    <t>339,996</t>
  </si>
  <si>
    <t>Objekt:</t>
  </si>
  <si>
    <t>p4</t>
  </si>
  <si>
    <t>30,13</t>
  </si>
  <si>
    <t>01 - Kanalizační sběrač</t>
  </si>
  <si>
    <t>r</t>
  </si>
  <si>
    <t>590,576</t>
  </si>
  <si>
    <t>r1</t>
  </si>
  <si>
    <t>678,228</t>
  </si>
  <si>
    <t>s</t>
  </si>
  <si>
    <t>83,981</t>
  </si>
  <si>
    <t>sut</t>
  </si>
  <si>
    <t>163,596</t>
  </si>
  <si>
    <t>z</t>
  </si>
  <si>
    <t>70,734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</si>
  <si>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</si>
  <si>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</si>
  <si>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</si>
  <si>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</si>
  <si>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</si>
  <si>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</si>
  <si>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</si>
  <si>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</si>
  <si>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</si>
  <si>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</si>
  <si>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</si>
  <si>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</si>
  <si>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</si>
  <si>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</si>
  <si>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</si>
  <si>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</si>
  <si>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</si>
  <si>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</si>
  <si>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</si>
  <si>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</si>
  <si>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</si>
  <si>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</si>
  <si>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</si>
  <si>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</si>
  <si>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</si>
  <si>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</si>
  <si>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</si>
  <si>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</si>
  <si>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</si>
  <si>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</si>
  <si>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</si>
  <si>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</si>
  <si>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</si>
  <si>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300 mm strojně pl přes 200 m2</t>
  </si>
  <si>
    <t>m2</t>
  </si>
  <si>
    <t>CS ÚRS 2019 01</t>
  </si>
  <si>
    <t>4</t>
  </si>
  <si>
    <t>-540486205</t>
  </si>
  <si>
    <t>113107242</t>
  </si>
  <si>
    <t>Odstranění podkladu živičného tl 100 mm strojně pl přes 200 m2</t>
  </si>
  <si>
    <t>-278271439</t>
  </si>
  <si>
    <t>VV</t>
  </si>
  <si>
    <t>1,3*(182,11-26,95)</t>
  </si>
  <si>
    <t>2,4*2,4*4</t>
  </si>
  <si>
    <t>Součet</t>
  </si>
  <si>
    <t>3</t>
  </si>
  <si>
    <t>113154122</t>
  </si>
  <si>
    <t>Frézování živičného krytu tl 40 mm pruh š 1 m pl do 500 m2 bez překážek v trase</t>
  </si>
  <si>
    <t>-1450532778</t>
  </si>
  <si>
    <t>119001401</t>
  </si>
  <si>
    <t>Dočasné zajištění potrubí ocelového nebo litinového DN do 200</t>
  </si>
  <si>
    <t>m</t>
  </si>
  <si>
    <t>479991849</t>
  </si>
  <si>
    <t>1,5*6</t>
  </si>
  <si>
    <t>5</t>
  </si>
  <si>
    <t>119001421</t>
  </si>
  <si>
    <t>Dočasné zajištění kabelů a kabelových tratí ze 3 volně ložených kabelů</t>
  </si>
  <si>
    <t>196946555</t>
  </si>
  <si>
    <t>1,5*2</t>
  </si>
  <si>
    <t>6</t>
  </si>
  <si>
    <t>119003131</t>
  </si>
  <si>
    <t>Výstražná páska pro zabezpečení výkopu zřízení</t>
  </si>
  <si>
    <t>-761277794</t>
  </si>
  <si>
    <t>7</t>
  </si>
  <si>
    <t>119003132</t>
  </si>
  <si>
    <t>Výstražná páska pro zabezpečení výkopu odstranění</t>
  </si>
  <si>
    <t>-1850990620</t>
  </si>
  <si>
    <t>8</t>
  </si>
  <si>
    <t>121101103</t>
  </si>
  <si>
    <t>Sejmutí ornice s přemístěním na vzdálenost do 250 m</t>
  </si>
  <si>
    <t>m3</t>
  </si>
  <si>
    <t>-1367926581</t>
  </si>
  <si>
    <t>2,0*27*0,15</t>
  </si>
  <si>
    <t>9</t>
  </si>
  <si>
    <t>132201202</t>
  </si>
  <si>
    <t>Hloubení rýh š do 2000 mm v hornině tř. 3 objemu do 1000 m3</t>
  </si>
  <si>
    <t>-1730145070</t>
  </si>
  <si>
    <t>1,3*(3,3+2,42)*0,5*12,3</t>
  </si>
  <si>
    <t>1,3*(2,43+3,7)*0,5*26,38</t>
  </si>
  <si>
    <t>1,3*(3,31+2,75)*0,5*36,04</t>
  </si>
  <si>
    <t>1,3*(2,75+2,82)*0,5*48,17</t>
  </si>
  <si>
    <t>1,3*(2,83+2,67)*0,5*40,43</t>
  </si>
  <si>
    <t>1,3*(2,67+2,8)*0,5*18,7</t>
  </si>
  <si>
    <t>Mezisoučet</t>
  </si>
  <si>
    <t>-k*0,39</t>
  </si>
  <si>
    <t>r*0,5</t>
  </si>
  <si>
    <t>10</t>
  </si>
  <si>
    <t>132201209</t>
  </si>
  <si>
    <t>Příplatek za lepivost k hloubení rýh š do 2000 mm v hornině tř. 3</t>
  </si>
  <si>
    <t>1221806450</t>
  </si>
  <si>
    <t>r*0,5*0,3</t>
  </si>
  <si>
    <t>11</t>
  </si>
  <si>
    <t>132301202</t>
  </si>
  <si>
    <t>Hloubení rýh š do 2000 mm v hornině tř. 4 objemu do 1000 m3</t>
  </si>
  <si>
    <t>187973427</t>
  </si>
  <si>
    <t>12</t>
  </si>
  <si>
    <t>132301209</t>
  </si>
  <si>
    <t>Příplatek za lepivost k hloubení rýh š do 2000 mm v hornině tř. 4</t>
  </si>
  <si>
    <t>1275808475</t>
  </si>
  <si>
    <t>13</t>
  </si>
  <si>
    <t>133201101</t>
  </si>
  <si>
    <t>Hloubení šachet v hornině tř. 3 objemu do 100 m3</t>
  </si>
  <si>
    <t>245853006</t>
  </si>
  <si>
    <t>výkop pro šachty</t>
  </si>
  <si>
    <t>2,4*2,4*(2,81+3,36+2,8+2,88+2,73)</t>
  </si>
  <si>
    <t>s*0,5</t>
  </si>
  <si>
    <t>14</t>
  </si>
  <si>
    <t>133201109</t>
  </si>
  <si>
    <t>Příplatek za lepivost u hloubení šachet v hornině tř. 3</t>
  </si>
  <si>
    <t>1888915550</t>
  </si>
  <si>
    <t>s*0,5*0,3</t>
  </si>
  <si>
    <t>133301101</t>
  </si>
  <si>
    <t>Hloubení šachet v hornině tř. 4 objemu do 100 m3</t>
  </si>
  <si>
    <t>-1807316898</t>
  </si>
  <si>
    <t>16</t>
  </si>
  <si>
    <t>151101102</t>
  </si>
  <si>
    <t>Zřízení příložného pažení a rozepření stěn rýh hl do 4 m</t>
  </si>
  <si>
    <t>1447918555</t>
  </si>
  <si>
    <t>r1/1,3*2</t>
  </si>
  <si>
    <t>17</t>
  </si>
  <si>
    <t>151101112</t>
  </si>
  <si>
    <t>Odstranění příložného pažení a rozepření stěn rýh hl do 4 m</t>
  </si>
  <si>
    <t>651754987</t>
  </si>
  <si>
    <t>18</t>
  </si>
  <si>
    <t>151101201</t>
  </si>
  <si>
    <t>Zřízení příložného pažení stěn výkopu hl do 4 m</t>
  </si>
  <si>
    <t>1268714217</t>
  </si>
  <si>
    <t>2,4*4*(2,81+3,36+2,8+2,88+2,73)</t>
  </si>
  <si>
    <t>19</t>
  </si>
  <si>
    <t>151101211</t>
  </si>
  <si>
    <t>Odstranění příložného pažení stěn hl do 4 m</t>
  </si>
  <si>
    <t>2035305898</t>
  </si>
  <si>
    <t>20</t>
  </si>
  <si>
    <t>161101101</t>
  </si>
  <si>
    <t>Svislé přemístění výkopku z horniny tř. 1 až 4 hl výkopu do 2,5 m</t>
  </si>
  <si>
    <t>-123255534</t>
  </si>
  <si>
    <t>r*0,55+s</t>
  </si>
  <si>
    <t>162301101</t>
  </si>
  <si>
    <t>Vodorovné přemístění do 500 m výkopku/sypaniny z horniny tř. 1 až 4</t>
  </si>
  <si>
    <t>916862708</t>
  </si>
  <si>
    <t>"dovoz ornice z mezideponie"  or</t>
  </si>
  <si>
    <t>22</t>
  </si>
  <si>
    <t>-1531798638</t>
  </si>
  <si>
    <t>"odvoz+dovoz zeminy z mezideponie"   z*2</t>
  </si>
  <si>
    <t>23</t>
  </si>
  <si>
    <t>162701105</t>
  </si>
  <si>
    <t>Vodorovné přemístění do 10000 m výkopku/sypaniny z horniny tř. 1 až 4</t>
  </si>
  <si>
    <t>-804049319</t>
  </si>
  <si>
    <t>r+s</t>
  </si>
  <si>
    <t>-z</t>
  </si>
  <si>
    <t>24</t>
  </si>
  <si>
    <t>162701109</t>
  </si>
  <si>
    <t>Příplatek k vodorovnému přemístění výkopku/sypaniny z horniny tř. 1 až 4 ZKD 1000 m přes 10000 m</t>
  </si>
  <si>
    <t>-197050189</t>
  </si>
  <si>
    <t>o*10</t>
  </si>
  <si>
    <t>25</t>
  </si>
  <si>
    <t>167101101</t>
  </si>
  <si>
    <t>Nakládání výkopku z hornin tř. 1 až 4 do 100 m3</t>
  </si>
  <si>
    <t>-752886850</t>
  </si>
  <si>
    <t>"dovoz ornice z mezideponie"   or</t>
  </si>
  <si>
    <t>26</t>
  </si>
  <si>
    <t>116439492</t>
  </si>
  <si>
    <t>"dovoz zeminy z mezideponie"   z</t>
  </si>
  <si>
    <t>27</t>
  </si>
  <si>
    <t>171201201</t>
  </si>
  <si>
    <t>Uložení sypaniny na skládky</t>
  </si>
  <si>
    <t>-558325452</t>
  </si>
  <si>
    <t>28</t>
  </si>
  <si>
    <t>171201211</t>
  </si>
  <si>
    <t>Poplatek za uložení stavebního odpadu - zeminy a kameniva na skládce</t>
  </si>
  <si>
    <t>t</t>
  </si>
  <si>
    <t>1111443997</t>
  </si>
  <si>
    <t>o*1,67</t>
  </si>
  <si>
    <t>29</t>
  </si>
  <si>
    <t>174101101</t>
  </si>
  <si>
    <t>Zásyp jam, šachet rýh nebo kolem objektů sypaninou se zhutněním</t>
  </si>
  <si>
    <t>1543394851</t>
  </si>
  <si>
    <t>v komunikaci</t>
  </si>
  <si>
    <t>1,3*(2,43+3,7-0,39*2-0,86*2-0,15*2)*0,5*(38,77-26,95)</t>
  </si>
  <si>
    <t>1,3*(3,31+2,75-0,39*2-0,86*2-0,15*2)*0,5*36,04</t>
  </si>
  <si>
    <t>1,3*(2,75+2,82-0,39*2-0,86*2-0,15*2)*0,5*48,17</t>
  </si>
  <si>
    <t>1,3*(2,83+2,67-0,39*2-0,86*2-0,15*2)*0,5*40,43</t>
  </si>
  <si>
    <t>1,3*(2,67+2,8-0,39*2-0,86*2-0,15*2)*0,5*18,7</t>
  </si>
  <si>
    <t>šachty</t>
  </si>
  <si>
    <t>(2,4*2,4-1,3*1,3)*(3,36+2,8+2,88+2,73)</t>
  </si>
  <si>
    <t>30</t>
  </si>
  <si>
    <t>M</t>
  </si>
  <si>
    <t>58331201</t>
  </si>
  <si>
    <t>štěrkopísek netříděný</t>
  </si>
  <si>
    <t>CS ÚRS 2018 01</t>
  </si>
  <si>
    <t>-146976810</t>
  </si>
  <si>
    <t>p3*2,0</t>
  </si>
  <si>
    <t>31</t>
  </si>
  <si>
    <t>506945910</t>
  </si>
  <si>
    <t>v zeleném</t>
  </si>
  <si>
    <t>-p1-p2-p3-p4</t>
  </si>
  <si>
    <t>-1,3*1,3*(2,81+3,36+2,8+2,88+2,73)</t>
  </si>
  <si>
    <t>32</t>
  </si>
  <si>
    <t>175111101</t>
  </si>
  <si>
    <t>Obsypání potrubí ručně sypaninou bez prohození sítem, uloženou do 3 m</t>
  </si>
  <si>
    <t>963351175</t>
  </si>
  <si>
    <t>1,3*0,86*26,95</t>
  </si>
  <si>
    <t>33</t>
  </si>
  <si>
    <t>175111109</t>
  </si>
  <si>
    <t>Příplatek k obsypání potrubí za ruční prohození sypaninysítem, uložené do 3 m</t>
  </si>
  <si>
    <t>-1381479388</t>
  </si>
  <si>
    <t>34</t>
  </si>
  <si>
    <t>175151101</t>
  </si>
  <si>
    <t>Obsypání potrubí strojně sypaninou bez prohození, uloženou do 3 m</t>
  </si>
  <si>
    <t>618192775</t>
  </si>
  <si>
    <t>1,3*0,86*(182,11-26,95)</t>
  </si>
  <si>
    <t>35</t>
  </si>
  <si>
    <t>58337331</t>
  </si>
  <si>
    <t>štěrkopísek frakce 0/22</t>
  </si>
  <si>
    <t>-1589963773</t>
  </si>
  <si>
    <t>p1*2,0</t>
  </si>
  <si>
    <t>36</t>
  </si>
  <si>
    <t>181301102</t>
  </si>
  <si>
    <t>Rozprostření ornice tl vrstvy do 150 mm pl do 500 m2 v rovině nebo ve svahu do 1:5</t>
  </si>
  <si>
    <t>-942545814</t>
  </si>
  <si>
    <t>or/0,15</t>
  </si>
  <si>
    <t>37</t>
  </si>
  <si>
    <t>181411131</t>
  </si>
  <si>
    <t>Založení parkového trávníku výsevem plochy do 1000 m2 v rovině a ve svahu do 1:5</t>
  </si>
  <si>
    <t>-1473733676</t>
  </si>
  <si>
    <t>38</t>
  </si>
  <si>
    <t>00572410</t>
  </si>
  <si>
    <t>osivo směs travní parková</t>
  </si>
  <si>
    <t>kg</t>
  </si>
  <si>
    <t>-1292226847</t>
  </si>
  <si>
    <t>54*0,03*1,015</t>
  </si>
  <si>
    <t>39</t>
  </si>
  <si>
    <t>183403153</t>
  </si>
  <si>
    <t>Obdělání půdy hrabáním v rovině a svahu do 1:5</t>
  </si>
  <si>
    <t>921616449</t>
  </si>
  <si>
    <t>40</t>
  </si>
  <si>
    <t>183403161</t>
  </si>
  <si>
    <t>Obdělání půdy válením v rovině a svahu do 1:5</t>
  </si>
  <si>
    <t>-2072712093</t>
  </si>
  <si>
    <t>41</t>
  </si>
  <si>
    <t>185804511</t>
  </si>
  <si>
    <t>Mechanické odplevelení</t>
  </si>
  <si>
    <t>-446449749</t>
  </si>
  <si>
    <t>Svislé a kompletní konstrukce</t>
  </si>
  <si>
    <t>42</t>
  </si>
  <si>
    <t>359901211</t>
  </si>
  <si>
    <t>Monitoring stoky jakékoli výšky na nové kanalizaci</t>
  </si>
  <si>
    <t>-749296429</t>
  </si>
  <si>
    <t>Vodorovné konstrukce</t>
  </si>
  <si>
    <t>43</t>
  </si>
  <si>
    <t>451572111</t>
  </si>
  <si>
    <t>Lože pod potrubí otevřený výkop z kameniva drobného těženého</t>
  </si>
  <si>
    <t>-243684560</t>
  </si>
  <si>
    <t>lože pod potrubí</t>
  </si>
  <si>
    <t>1,3*0,15*182,5</t>
  </si>
  <si>
    <t>Komunikace pozemní</t>
  </si>
  <si>
    <t>44</t>
  </si>
  <si>
    <t>564851111</t>
  </si>
  <si>
    <t>Podklad ze štěrkodrtě ŠD tl 150 mm   0-63mm</t>
  </si>
  <si>
    <t>1350444090</t>
  </si>
  <si>
    <t>45</t>
  </si>
  <si>
    <t>565145111</t>
  </si>
  <si>
    <t>Asfaltový beton vrstva podkladní ACP 16 (obalované kamenivo OKS) tl 60 mm š do 3 m</t>
  </si>
  <si>
    <t>1290474775</t>
  </si>
  <si>
    <t>46</t>
  </si>
  <si>
    <t>567122114</t>
  </si>
  <si>
    <t>Podklad ze směsi stmelené cementem SC C 8/10 (KSC I) tl 150 mm</t>
  </si>
  <si>
    <t>1135830141</t>
  </si>
  <si>
    <t>47</t>
  </si>
  <si>
    <t>573231111</t>
  </si>
  <si>
    <t>Postřik živičný spojovací ze silniční emulze v množství 0,70 kg/m2</t>
  </si>
  <si>
    <t>1963092195</t>
  </si>
  <si>
    <t>340+k</t>
  </si>
  <si>
    <t>48</t>
  </si>
  <si>
    <t>577134111</t>
  </si>
  <si>
    <t>Asfaltový beton vrstva obrusná ACO 11 (ABS) tř. I tl 40 mm š do 3 m z nemodifikovaného asfaltu</t>
  </si>
  <si>
    <t>-843293900</t>
  </si>
  <si>
    <t>49</t>
  </si>
  <si>
    <t>599141111</t>
  </si>
  <si>
    <t>Vyplnění spár mezi silničními dílci živičnou zálivkou</t>
  </si>
  <si>
    <t>-1064917750</t>
  </si>
  <si>
    <t>(182,11-26,95)*2</t>
  </si>
  <si>
    <t>2,4*4*4</t>
  </si>
  <si>
    <t>Trubní vedení</t>
  </si>
  <si>
    <t>85</t>
  </si>
  <si>
    <t>810441811</t>
  </si>
  <si>
    <t>Bourání stávajícího potrubí z betonu DN přes 400 do 600</t>
  </si>
  <si>
    <t>1366118028</t>
  </si>
  <si>
    <t>50</t>
  </si>
  <si>
    <t>837425121.1</t>
  </si>
  <si>
    <t>Napojení na stávající kanalizaci</t>
  </si>
  <si>
    <t>kus</t>
  </si>
  <si>
    <t>-89990788</t>
  </si>
  <si>
    <t>51</t>
  </si>
  <si>
    <t>871420410</t>
  </si>
  <si>
    <t>Montáž kanalizačního potrubí žebrované z polypropylenu DN 500</t>
  </si>
  <si>
    <t>1652805534</t>
  </si>
  <si>
    <t>52</t>
  </si>
  <si>
    <t>28617024.1</t>
  </si>
  <si>
    <t>trubka kanalizační PP žebrovaná DN 500x6000 mm SN 8</t>
  </si>
  <si>
    <t>-2095703317</t>
  </si>
  <si>
    <t>183,000*1,093</t>
  </si>
  <si>
    <t>53</t>
  </si>
  <si>
    <t>877315211</t>
  </si>
  <si>
    <t>Montáž tvarovek z tvrdého PVC-systém KG nebo z polypropylenu-systém KG 2000 jednoosé DN 150</t>
  </si>
  <si>
    <t>-361937291</t>
  </si>
  <si>
    <t>54</t>
  </si>
  <si>
    <t>28612250</t>
  </si>
  <si>
    <t>šachtová přechodka kanalizační DN 160</t>
  </si>
  <si>
    <t>786591537</t>
  </si>
  <si>
    <t>55</t>
  </si>
  <si>
    <t>877420440</t>
  </si>
  <si>
    <t>Montáž šachtových přechodek na kanalizačním potrubí z PP trub korugovaných DN 500</t>
  </si>
  <si>
    <t>2048243918</t>
  </si>
  <si>
    <t>56</t>
  </si>
  <si>
    <t>28612254.1</t>
  </si>
  <si>
    <t>šachtová přechodka kanalizační DN 500</t>
  </si>
  <si>
    <t>59536140</t>
  </si>
  <si>
    <t>57</t>
  </si>
  <si>
    <t>894411141</t>
  </si>
  <si>
    <t>Zřízení šachet kanalizačních z betonových dílců na potrubí DN 500 dno beton tř. C 25/30</t>
  </si>
  <si>
    <t>-14314767</t>
  </si>
  <si>
    <t>58</t>
  </si>
  <si>
    <t>59224063</t>
  </si>
  <si>
    <t>dno betonové šachtové kulaté DN 1000 x 1000, 100 x 115 x 15 cm</t>
  </si>
  <si>
    <t>-1808080710</t>
  </si>
  <si>
    <t>59</t>
  </si>
  <si>
    <t>59224312</t>
  </si>
  <si>
    <t>kónus šachetní betonový kapsové plastové stupadlo 100x62,5x58 cm</t>
  </si>
  <si>
    <t>2127080171</t>
  </si>
  <si>
    <t>60</t>
  </si>
  <si>
    <t>59224066</t>
  </si>
  <si>
    <t>skruž betonová DN 1000x250 PS, 100x25x12 cm</t>
  </si>
  <si>
    <t>22098855</t>
  </si>
  <si>
    <t>61</t>
  </si>
  <si>
    <t>59224068</t>
  </si>
  <si>
    <t>skruž betonová DN 1000x500 PS, 100x50x12 cm</t>
  </si>
  <si>
    <t>207755820</t>
  </si>
  <si>
    <t>62</t>
  </si>
  <si>
    <t>59224070</t>
  </si>
  <si>
    <t>skruž betonová DN 1000x1000 PS, 100x100x12 cm</t>
  </si>
  <si>
    <t>-813294289</t>
  </si>
  <si>
    <t>63</t>
  </si>
  <si>
    <t>59224185</t>
  </si>
  <si>
    <t>prstenec šachtový vyrovnávací betonový 625x120x60mm</t>
  </si>
  <si>
    <t>1815234489</t>
  </si>
  <si>
    <t>64</t>
  </si>
  <si>
    <t>59224184</t>
  </si>
  <si>
    <t>prstenec šachtový vyrovnávací betonový 625x120x40mm</t>
  </si>
  <si>
    <t>-1537749530</t>
  </si>
  <si>
    <t>65</t>
  </si>
  <si>
    <t>59224187</t>
  </si>
  <si>
    <t>prstenec šachtový vyrovnávací betonový 625x120x100mm</t>
  </si>
  <si>
    <t>-2000556922</t>
  </si>
  <si>
    <t>66</t>
  </si>
  <si>
    <t>59224348</t>
  </si>
  <si>
    <t>těsnění elastomerové pro spojení šachetních dílů DN 1000</t>
  </si>
  <si>
    <t>1201678210</t>
  </si>
  <si>
    <t>67</t>
  </si>
  <si>
    <t>59224188</t>
  </si>
  <si>
    <t>prstenec šachtový vyrovnávací betonový 625x120x120mm</t>
  </si>
  <si>
    <t>-795159906</t>
  </si>
  <si>
    <t>68</t>
  </si>
  <si>
    <t>890211811</t>
  </si>
  <si>
    <t>Bourání šachet z prostého betonu ručně obestavěného prostoru do 1,5 m3</t>
  </si>
  <si>
    <t>799236584</t>
  </si>
  <si>
    <t>1,4*1,4*2,0*5</t>
  </si>
  <si>
    <t>69</t>
  </si>
  <si>
    <t>899103112</t>
  </si>
  <si>
    <t>Osazení poklopů litinových nebo ocelových včetně rámů pro třídu zatížení B125, C250</t>
  </si>
  <si>
    <t>-109348592</t>
  </si>
  <si>
    <t>70</t>
  </si>
  <si>
    <t>28661770</t>
  </si>
  <si>
    <t>poklop šachtový litinový + rám betonový dno DN 400 pro třídu zatížení B125</t>
  </si>
  <si>
    <t>1465713923</t>
  </si>
  <si>
    <t>71</t>
  </si>
  <si>
    <t>899104112</t>
  </si>
  <si>
    <t>Osazení poklopů litinových nebo ocelových včetně rámů pro třídu zatížení D400, E600</t>
  </si>
  <si>
    <t>-1811525815</t>
  </si>
  <si>
    <t>72</t>
  </si>
  <si>
    <t>59224661</t>
  </si>
  <si>
    <t>poklop šachtový betonová výplň+ litina 785(610)x160 mm, s odvětráním</t>
  </si>
  <si>
    <t>2113294079</t>
  </si>
  <si>
    <t>73</t>
  </si>
  <si>
    <t>899104211</t>
  </si>
  <si>
    <t>Demontáž poklopů litinových nebo ocelových včetně rámů hmotnosti přes 150 kg</t>
  </si>
  <si>
    <t>1767223326</t>
  </si>
  <si>
    <t>Ostatní konstrukce a práce, bourání</t>
  </si>
  <si>
    <t>74</t>
  </si>
  <si>
    <t>919735112</t>
  </si>
  <si>
    <t>Řezání stávajícího živičného krytu hl do 100 mm</t>
  </si>
  <si>
    <t>270549090</t>
  </si>
  <si>
    <t>997</t>
  </si>
  <si>
    <t>Přesun sutě</t>
  </si>
  <si>
    <t>76</t>
  </si>
  <si>
    <t>997221551</t>
  </si>
  <si>
    <t>Vodorovná doprava suti ze sypkých materiálů do 1 km</t>
  </si>
  <si>
    <t>519486121</t>
  </si>
  <si>
    <t>77</t>
  </si>
  <si>
    <t>997221559</t>
  </si>
  <si>
    <t>Příplatek ZKD 1 km u vodorovné dopravy suti ze sypkých materiálů</t>
  </si>
  <si>
    <t>-2006879663</t>
  </si>
  <si>
    <t>183.354*19</t>
  </si>
  <si>
    <t>78</t>
  </si>
  <si>
    <t>997221561</t>
  </si>
  <si>
    <t>Vodorovná doprava suti z kusových materiálů do 1 km</t>
  </si>
  <si>
    <t>-718477877</t>
  </si>
  <si>
    <t>346,95-183,354</t>
  </si>
  <si>
    <t>79</t>
  </si>
  <si>
    <t>997221569</t>
  </si>
  <si>
    <t>Příplatek ZKD 1 km u vodorovné dopravy suti z kusových materiálů</t>
  </si>
  <si>
    <t>73020716</t>
  </si>
  <si>
    <t>sut*19</t>
  </si>
  <si>
    <t>80</t>
  </si>
  <si>
    <t>997221611</t>
  </si>
  <si>
    <t>Nakládání suti na dopravní prostředky pro vodorovnou dopravu</t>
  </si>
  <si>
    <t>-1579001703</t>
  </si>
  <si>
    <t>81</t>
  </si>
  <si>
    <t>997221815</t>
  </si>
  <si>
    <t>Poplatek za uložení na skládce (skládkovné) stavebního odpadu betonového kód odpadu 170 101</t>
  </si>
  <si>
    <t>-1252634565</t>
  </si>
  <si>
    <t>82</t>
  </si>
  <si>
    <t>997221845</t>
  </si>
  <si>
    <t>Poplatek za uložení na skládce (skládkovné) odpadu asfaltového bez dehtu kód odpadu 170 302</t>
  </si>
  <si>
    <t>98525216</t>
  </si>
  <si>
    <t>83</t>
  </si>
  <si>
    <t>997221855</t>
  </si>
  <si>
    <t>Poplatek za uložení na skládce (skládkovné) zeminy a kameniva kód odpadu 170 504</t>
  </si>
  <si>
    <t>312666556</t>
  </si>
  <si>
    <t>998</t>
  </si>
  <si>
    <t>Přesun hmot</t>
  </si>
  <si>
    <t>84</t>
  </si>
  <si>
    <t>998276101</t>
  </si>
  <si>
    <t>Přesun hmot pro trubní vedení z trub z plastických hmot otevřený výkop</t>
  </si>
  <si>
    <t>-1660056033</t>
  </si>
  <si>
    <t>20,16</t>
  </si>
  <si>
    <t>16,56</t>
  </si>
  <si>
    <t>3,6</t>
  </si>
  <si>
    <t>92,738</t>
  </si>
  <si>
    <t>72,578</t>
  </si>
  <si>
    <t>02 - Kanalizační odbočky</t>
  </si>
  <si>
    <t>132201201</t>
  </si>
  <si>
    <t>Hloubení rýh š do 2000 mm v hornině tř. 3 objemu do 100 m3</t>
  </si>
  <si>
    <t>1308832961</t>
  </si>
  <si>
    <t>0,9*(3,11+2,95)*0,5*2,0</t>
  </si>
  <si>
    <t>0,9*(2,92+2,83)*0,5*2,0</t>
  </si>
  <si>
    <t>0,9*(2,84+2,73)*0,5*2,0</t>
  </si>
  <si>
    <t>0,9*(2,77+2,66)*0,5*2,0</t>
  </si>
  <si>
    <t>0,9*(2,64+2,55)*0,5*2,0</t>
  </si>
  <si>
    <t>0,9*(2,64+2,53)*0,5*2,0</t>
  </si>
  <si>
    <t>0,9*(2,55+2,44)*0,5*2,0</t>
  </si>
  <si>
    <t>0,9*(2,48*2,4)*0,5*2,0</t>
  </si>
  <si>
    <t>0,9*(2,46+2,37)*0,5*2,0</t>
  </si>
  <si>
    <t>0,9*(2,52+2,44)*0,5*2,0</t>
  </si>
  <si>
    <t>0,9*(2,54+2,45)*0,5*2,0</t>
  </si>
  <si>
    <t>0,9*(2,57+2,48)*0,5*2,0</t>
  </si>
  <si>
    <t>0,9*(2,57+2,46)*0,5*2,0</t>
  </si>
  <si>
    <t>0,9*(2,56+2,44)*0,5*2,0</t>
  </si>
  <si>
    <t>0,9*(2,53+2,42)*0,5*2,0</t>
  </si>
  <si>
    <t>0,9*(2,48+2,39)*0,5*2,0</t>
  </si>
  <si>
    <t>0,9*(2,49+2,4)*0,5*2,0</t>
  </si>
  <si>
    <t>0,9*(2,45+2,36)*0,5*2,0</t>
  </si>
  <si>
    <t>0,9*(2,43+2,33)*0,5*2,0</t>
  </si>
  <si>
    <t>0,9*(2,44+2,35)*0,5*2,0</t>
  </si>
  <si>
    <t>-1230632496</t>
  </si>
  <si>
    <t>132301201</t>
  </si>
  <si>
    <t>Hloubení rýh š do 2000 mm v hornině tř. 4 objemu do 100 m3</t>
  </si>
  <si>
    <t>797367208</t>
  </si>
  <si>
    <t>220246897</t>
  </si>
  <si>
    <t>563134562</t>
  </si>
  <si>
    <t>r/0,9*2</t>
  </si>
  <si>
    <t>-1317763179</t>
  </si>
  <si>
    <t>1227790641</t>
  </si>
  <si>
    <t>39984652</t>
  </si>
  <si>
    <t>r-z</t>
  </si>
  <si>
    <t>1067226156</t>
  </si>
  <si>
    <t>1210598900</t>
  </si>
  <si>
    <t>1345888947</t>
  </si>
  <si>
    <t>-1806127113</t>
  </si>
  <si>
    <t>r-p1-p2</t>
  </si>
  <si>
    <t>1186403700</t>
  </si>
  <si>
    <t>0,9*0,46*40,0</t>
  </si>
  <si>
    <t>58337332</t>
  </si>
  <si>
    <t xml:space="preserve">štěrkopísek frakce 0-22 </t>
  </si>
  <si>
    <t>-372982529</t>
  </si>
  <si>
    <t>16,56*2 'Přepočtené koeficientem množství</t>
  </si>
  <si>
    <t>-44739771</t>
  </si>
  <si>
    <t>0,9*0,1*40,0</t>
  </si>
  <si>
    <t>871315221</t>
  </si>
  <si>
    <t>Kanalizační potrubí z tvrdého PVC jednovrstvé tuhost třídy SN8 DN 160</t>
  </si>
  <si>
    <t>-1095542779</t>
  </si>
  <si>
    <t>1108276359</t>
  </si>
  <si>
    <t>28611361</t>
  </si>
  <si>
    <t>koleno kanalizační PVC KG 150x45°</t>
  </si>
  <si>
    <t>1142996784</t>
  </si>
  <si>
    <t>877425221</t>
  </si>
  <si>
    <t>Montáž tvarovek z tvrdého PVC-systém KG nebo z polypropylenu-systém KG 2000 dvouosé DN 500</t>
  </si>
  <si>
    <t>-85028948</t>
  </si>
  <si>
    <t>28611417</t>
  </si>
  <si>
    <t>odbočka kanalizační plastová s hrdlem KG 500/150/45°</t>
  </si>
  <si>
    <t>1683934585</t>
  </si>
  <si>
    <t>892351111</t>
  </si>
  <si>
    <t>Tlaková zkouška vodou potrubí DN 150 nebo 200</t>
  </si>
  <si>
    <t>-1618797267</t>
  </si>
  <si>
    <t>2009796796</t>
  </si>
  <si>
    <t>03 -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</si>
  <si>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</si>
  <si>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</si>
  <si>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</si>
  <si>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</si>
  <si>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</si>
  <si>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</si>
  <si>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</si>
  <si>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</si>
  <si>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</si>
  <si>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</si>
  <si>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</si>
  <si>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283132001</t>
  </si>
  <si>
    <t>012303000</t>
  </si>
  <si>
    <t>Geodetické práce po výstavbě</t>
  </si>
  <si>
    <t>-1954789188</t>
  </si>
  <si>
    <t>VRN3</t>
  </si>
  <si>
    <t>Zařízení staveniště</t>
  </si>
  <si>
    <t>030001000</t>
  </si>
  <si>
    <t>-842389918</t>
  </si>
  <si>
    <t>VRN7</t>
  </si>
  <si>
    <t>Provozní vlivy</t>
  </si>
  <si>
    <t>072002000</t>
  </si>
  <si>
    <t>Silniční provoz - dočasné dopravní značení</t>
  </si>
  <si>
    <t>-87369658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</si>
</sst>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AB10" sqref="AB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23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3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20"/>
      <c r="BE5" s="214" t="s">
        <v>14</v>
      </c>
      <c r="BS5" s="17" t="s">
        <v>6</v>
      </c>
    </row>
    <row r="6" spans="2:71" ht="36.95" customHeight="1">
      <c r="B6" s="20"/>
      <c r="D6" s="26" t="s">
        <v>15</v>
      </c>
      <c r="K6" s="235" t="s">
        <v>16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20"/>
      <c r="BE6" s="215"/>
      <c r="BS6" s="17" t="s">
        <v>6</v>
      </c>
    </row>
    <row r="7" spans="2:7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15"/>
      <c r="BS7" s="17" t="s">
        <v>6</v>
      </c>
    </row>
    <row r="8" spans="2:7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15"/>
      <c r="BS8" s="17" t="s">
        <v>6</v>
      </c>
    </row>
    <row r="9" spans="2:71" ht="14.45" customHeight="1">
      <c r="B9" s="20"/>
      <c r="AR9" s="20"/>
      <c r="BE9" s="215"/>
      <c r="BS9" s="17" t="s">
        <v>6</v>
      </c>
    </row>
    <row r="10" spans="2:7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15"/>
      <c r="BS10" s="17" t="s">
        <v>6</v>
      </c>
    </row>
    <row r="11" spans="2:71" ht="18.4" customHeight="1">
      <c r="B11" s="20"/>
      <c r="E11" s="25" t="s">
        <v>25</v>
      </c>
      <c r="AK11" s="27" t="s">
        <v>26</v>
      </c>
      <c r="AN11" s="25" t="s">
        <v>1</v>
      </c>
      <c r="AR11" s="20"/>
      <c r="BE11" s="215"/>
      <c r="BS11" s="17" t="s">
        <v>6</v>
      </c>
    </row>
    <row r="12" spans="2:71" ht="6.95" customHeight="1">
      <c r="B12" s="20"/>
      <c r="AR12" s="20"/>
      <c r="BE12" s="215"/>
      <c r="BS12" s="17" t="s">
        <v>6</v>
      </c>
    </row>
    <row r="13" spans="2:7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15"/>
      <c r="BS13" s="17" t="s">
        <v>6</v>
      </c>
    </row>
    <row r="14" spans="2:71" ht="12.75">
      <c r="B14" s="20"/>
      <c r="E14" s="236" t="s">
        <v>28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26</v>
      </c>
      <c r="AN14" s="29" t="s">
        <v>28</v>
      </c>
      <c r="AR14" s="20"/>
      <c r="BE14" s="215"/>
      <c r="BS14" s="17" t="s">
        <v>6</v>
      </c>
    </row>
    <row r="15" spans="2:71" ht="6.95" customHeight="1">
      <c r="B15" s="20"/>
      <c r="AR15" s="20"/>
      <c r="BE15" s="215"/>
      <c r="BS15" s="17" t="s">
        <v>3</v>
      </c>
    </row>
    <row r="16" spans="2:71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15"/>
      <c r="BS16" s="17" t="s">
        <v>3</v>
      </c>
    </row>
    <row r="17" spans="2:71" ht="18.4" customHeight="1">
      <c r="B17" s="20"/>
      <c r="E17" s="25" t="s">
        <v>30</v>
      </c>
      <c r="AK17" s="27" t="s">
        <v>26</v>
      </c>
      <c r="AN17" s="25" t="s">
        <v>1</v>
      </c>
      <c r="AR17" s="20"/>
      <c r="BE17" s="215"/>
      <c r="BS17" s="17" t="s">
        <v>31</v>
      </c>
    </row>
    <row r="18" spans="2:71" ht="6.95" customHeight="1">
      <c r="B18" s="20"/>
      <c r="AR18" s="20"/>
      <c r="BE18" s="215"/>
      <c r="BS18" s="17" t="s">
        <v>6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15"/>
      <c r="BS19" s="17" t="s">
        <v>6</v>
      </c>
    </row>
    <row r="20" spans="2:71" ht="18.4" customHeight="1">
      <c r="B20" s="20"/>
      <c r="E20" s="25" t="s">
        <v>33</v>
      </c>
      <c r="AK20" s="27" t="s">
        <v>26</v>
      </c>
      <c r="AN20" s="25" t="s">
        <v>1</v>
      </c>
      <c r="AR20" s="20"/>
      <c r="BE20" s="215"/>
      <c r="BS20" s="17" t="s">
        <v>31</v>
      </c>
    </row>
    <row r="21" spans="2:57" ht="6.95" customHeight="1">
      <c r="B21" s="20"/>
      <c r="AR21" s="20"/>
      <c r="BE21" s="215"/>
    </row>
    <row r="22" spans="2:57" ht="12" customHeight="1">
      <c r="B22" s="20"/>
      <c r="D22" s="27" t="s">
        <v>34</v>
      </c>
      <c r="AR22" s="20"/>
      <c r="BE22" s="215"/>
    </row>
    <row r="23" spans="2:57" ht="16.5" customHeight="1">
      <c r="B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R23" s="20"/>
      <c r="BE23" s="215"/>
    </row>
    <row r="24" spans="2:57" ht="6.95" customHeight="1">
      <c r="B24" s="20"/>
      <c r="AR24" s="20"/>
      <c r="BE24" s="215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5"/>
    </row>
    <row r="26" spans="2:57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7">
        <f>ROUND(AG94,2)</f>
        <v>0</v>
      </c>
      <c r="AL26" s="218"/>
      <c r="AM26" s="218"/>
      <c r="AN26" s="218"/>
      <c r="AO26" s="218"/>
      <c r="AR26" s="32"/>
      <c r="BE26" s="215"/>
    </row>
    <row r="27" spans="2:57" s="1" customFormat="1" ht="6.95" customHeight="1">
      <c r="B27" s="32"/>
      <c r="AR27" s="32"/>
      <c r="BE27" s="215"/>
    </row>
    <row r="28" spans="2:57" s="1" customFormat="1" ht="12.75">
      <c r="B28" s="32"/>
      <c r="L28" s="239" t="s">
        <v>36</v>
      </c>
      <c r="M28" s="239"/>
      <c r="N28" s="239"/>
      <c r="O28" s="239"/>
      <c r="P28" s="239"/>
      <c r="W28" s="239" t="s">
        <v>37</v>
      </c>
      <c r="X28" s="239"/>
      <c r="Y28" s="239"/>
      <c r="Z28" s="239"/>
      <c r="AA28" s="239"/>
      <c r="AB28" s="239"/>
      <c r="AC28" s="239"/>
      <c r="AD28" s="239"/>
      <c r="AE28" s="239"/>
      <c r="AK28" s="239" t="s">
        <v>38</v>
      </c>
      <c r="AL28" s="239"/>
      <c r="AM28" s="239"/>
      <c r="AN28" s="239"/>
      <c r="AO28" s="239"/>
      <c r="AR28" s="32"/>
      <c r="BE28" s="215"/>
    </row>
    <row r="29" spans="2:57" s="2" customFormat="1" ht="14.45" customHeight="1">
      <c r="B29" s="36"/>
      <c r="D29" s="27" t="s">
        <v>39</v>
      </c>
      <c r="F29" s="27" t="s">
        <v>40</v>
      </c>
      <c r="L29" s="240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6"/>
      <c r="BE29" s="216"/>
    </row>
    <row r="30" spans="2:57" s="2" customFormat="1" ht="14.45" customHeight="1">
      <c r="B30" s="36"/>
      <c r="F30" s="27" t="s">
        <v>41</v>
      </c>
      <c r="L30" s="240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6"/>
      <c r="BE30" s="216"/>
    </row>
    <row r="31" spans="2:57" s="2" customFormat="1" ht="14.45" customHeight="1" hidden="1">
      <c r="B31" s="36"/>
      <c r="F31" s="27" t="s">
        <v>42</v>
      </c>
      <c r="L31" s="240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6"/>
      <c r="BE31" s="216"/>
    </row>
    <row r="32" spans="2:57" s="2" customFormat="1" ht="14.45" customHeight="1" hidden="1">
      <c r="B32" s="36"/>
      <c r="F32" s="27" t="s">
        <v>43</v>
      </c>
      <c r="L32" s="240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6"/>
      <c r="BE32" s="216"/>
    </row>
    <row r="33" spans="2:57" s="2" customFormat="1" ht="14.45" customHeight="1" hidden="1">
      <c r="B33" s="36"/>
      <c r="F33" s="27" t="s">
        <v>44</v>
      </c>
      <c r="L33" s="240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6"/>
      <c r="BE33" s="216"/>
    </row>
    <row r="34" spans="2:57" s="1" customFormat="1" ht="6.95" customHeight="1">
      <c r="B34" s="32"/>
      <c r="AR34" s="32"/>
      <c r="BE34" s="215"/>
    </row>
    <row r="35" spans="2:44" s="1" customFormat="1" ht="25.9" customHeight="1"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19" t="s">
        <v>47</v>
      </c>
      <c r="Y35" s="220"/>
      <c r="Z35" s="220"/>
      <c r="AA35" s="220"/>
      <c r="AB35" s="220"/>
      <c r="AC35" s="39"/>
      <c r="AD35" s="39"/>
      <c r="AE35" s="39"/>
      <c r="AF35" s="39"/>
      <c r="AG35" s="39"/>
      <c r="AH35" s="39"/>
      <c r="AI35" s="39"/>
      <c r="AJ35" s="39"/>
      <c r="AK35" s="221">
        <f>SUM(AK26:AK33)</f>
        <v>0</v>
      </c>
      <c r="AL35" s="220"/>
      <c r="AM35" s="220"/>
      <c r="AN35" s="220"/>
      <c r="AO35" s="222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50</v>
      </c>
      <c r="AI60" s="34"/>
      <c r="AJ60" s="34"/>
      <c r="AK60" s="34"/>
      <c r="AL60" s="34"/>
      <c r="AM60" s="43" t="s">
        <v>51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53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50</v>
      </c>
      <c r="AI75" s="34"/>
      <c r="AJ75" s="34"/>
      <c r="AK75" s="34"/>
      <c r="AL75" s="34"/>
      <c r="AM75" s="43" t="s">
        <v>51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54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>
        <f>K5</f>
        <v>0</v>
      </c>
      <c r="AR84" s="48"/>
    </row>
    <row r="85" spans="2:44" s="4" customFormat="1" ht="36.95" customHeight="1">
      <c r="B85" s="49"/>
      <c r="C85" s="50" t="s">
        <v>15</v>
      </c>
      <c r="L85" s="231" t="str">
        <f>K6</f>
        <v>Zubří - oprava kanalizace v ulici Hamerská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19</v>
      </c>
      <c r="L87" s="51" t="str">
        <f>IF(K8="","",K8)</f>
        <v>Zubří</v>
      </c>
      <c r="AI87" s="27" t="s">
        <v>21</v>
      </c>
      <c r="AM87" s="233" t="str">
        <f>IF(AN8="","",AN8)</f>
        <v>16. 5. 2019</v>
      </c>
      <c r="AN87" s="233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23</v>
      </c>
      <c r="L89" s="3" t="str">
        <f>IF(E11="","",E11)</f>
        <v>Město Zubří,U Domoviny 234,756 54 Zubří</v>
      </c>
      <c r="AI89" s="27" t="s">
        <v>29</v>
      </c>
      <c r="AM89" s="229" t="str">
        <f>IF(E17="","",E17)</f>
        <v>Ivo Hradil Vodoprojekt</v>
      </c>
      <c r="AN89" s="230"/>
      <c r="AO89" s="230"/>
      <c r="AP89" s="230"/>
      <c r="AR89" s="32"/>
      <c r="AS89" s="225" t="s">
        <v>55</v>
      </c>
      <c r="AT89" s="226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27</v>
      </c>
      <c r="L90" s="3" t="str">
        <f>IF(E14="Vyplň údaj","",E14)</f>
        <v/>
      </c>
      <c r="AI90" s="27" t="s">
        <v>32</v>
      </c>
      <c r="AM90" s="229" t="str">
        <f>IF(E20="","",E20)</f>
        <v>Fajfrová Irena</v>
      </c>
      <c r="AN90" s="230"/>
      <c r="AO90" s="230"/>
      <c r="AP90" s="230"/>
      <c r="AR90" s="32"/>
      <c r="AS90" s="227"/>
      <c r="AT90" s="228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2:56" s="1" customFormat="1" ht="10.9" customHeight="1">
      <c r="B91" s="32"/>
      <c r="AR91" s="32"/>
      <c r="AS91" s="227"/>
      <c r="AT91" s="228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2:56" s="1" customFormat="1" ht="29.25" customHeight="1">
      <c r="B92" s="32"/>
      <c r="C92" s="249" t="s">
        <v>56</v>
      </c>
      <c r="D92" s="242"/>
      <c r="E92" s="242"/>
      <c r="F92" s="242"/>
      <c r="G92" s="242"/>
      <c r="H92" s="57"/>
      <c r="I92" s="241" t="s">
        <v>57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58</v>
      </c>
      <c r="AH92" s="242"/>
      <c r="AI92" s="242"/>
      <c r="AJ92" s="242"/>
      <c r="AK92" s="242"/>
      <c r="AL92" s="242"/>
      <c r="AM92" s="242"/>
      <c r="AN92" s="241" t="s">
        <v>59</v>
      </c>
      <c r="AO92" s="242"/>
      <c r="AP92" s="243"/>
      <c r="AQ92" s="58" t="s">
        <v>60</v>
      </c>
      <c r="AR92" s="32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73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47">
        <f>ROUND(SUM(AG95:AG97),2)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67" t="s">
        <v>1</v>
      </c>
      <c r="AR94" s="63"/>
      <c r="AS94" s="68">
        <f>ROUND(SUM(AS95:AS97),2)</f>
        <v>0</v>
      </c>
      <c r="AT94" s="69">
        <f>ROUND(SUM(AV94:AW94),2)</f>
        <v>0</v>
      </c>
      <c r="AU94" s="70">
        <f>ROUND(SUM(AU95:AU97),5)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ROUND(SUM(AZ95:AZ97),2)</f>
        <v>0</v>
      </c>
      <c r="BA94" s="69">
        <f>ROUND(SUM(BA95:BA97),2)</f>
        <v>0</v>
      </c>
      <c r="BB94" s="69">
        <f>ROUND(SUM(BB95:BB97),2)</f>
        <v>0</v>
      </c>
      <c r="BC94" s="69">
        <f>ROUND(SUM(BC95:BC97),2)</f>
        <v>0</v>
      </c>
      <c r="BD94" s="71">
        <f>ROUND(SUM(BD95:BD97),2)</f>
        <v>0</v>
      </c>
      <c r="BS94" s="72" t="s">
        <v>74</v>
      </c>
      <c r="BT94" s="72" t="s">
        <v>75</v>
      </c>
      <c r="BU94" s="73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1" s="6" customFormat="1" ht="16.5" customHeight="1">
      <c r="A95" s="74" t="s">
        <v>79</v>
      </c>
      <c r="B95" s="75"/>
      <c r="C95" s="76"/>
      <c r="D95" s="250" t="s">
        <v>80</v>
      </c>
      <c r="E95" s="250"/>
      <c r="F95" s="250"/>
      <c r="G95" s="250"/>
      <c r="H95" s="250"/>
      <c r="I95" s="77"/>
      <c r="J95" s="250" t="s">
        <v>81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5">
        <f>'01 - Kanalizační sběrač'!J30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78" t="s">
        <v>82</v>
      </c>
      <c r="AR95" s="75"/>
      <c r="AS95" s="79">
        <v>0</v>
      </c>
      <c r="AT95" s="80">
        <f>ROUND(SUM(AV95:AW95),2)</f>
        <v>0</v>
      </c>
      <c r="AU95" s="81">
        <f>'01 - Kanalizační sběrač'!P125</f>
        <v>0</v>
      </c>
      <c r="AV95" s="80">
        <f>'01 - Kanalizační sběrač'!J33</f>
        <v>0</v>
      </c>
      <c r="AW95" s="80">
        <f>'01 - Kanalizační sběrač'!J34</f>
        <v>0</v>
      </c>
      <c r="AX95" s="80">
        <f>'01 - Kanalizační sběrač'!J35</f>
        <v>0</v>
      </c>
      <c r="AY95" s="80">
        <f>'01 - Kanalizační sběrač'!J36</f>
        <v>0</v>
      </c>
      <c r="AZ95" s="80">
        <f>'01 - Kanalizační sběrač'!F33</f>
        <v>0</v>
      </c>
      <c r="BA95" s="80">
        <f>'01 - Kanalizační sběrač'!F34</f>
        <v>0</v>
      </c>
      <c r="BB95" s="80">
        <f>'01 - Kanalizační sběrač'!F35</f>
        <v>0</v>
      </c>
      <c r="BC95" s="80">
        <f>'01 - Kanalizační sběrač'!F36</f>
        <v>0</v>
      </c>
      <c r="BD95" s="82">
        <f>'01 - Kanalizační sběrač'!F37</f>
        <v>0</v>
      </c>
      <c r="BT95" s="83" t="s">
        <v>83</v>
      </c>
      <c r="BV95" s="83" t="s">
        <v>77</v>
      </c>
      <c r="BW95" s="83" t="s">
        <v>84</v>
      </c>
      <c r="BX95" s="83" t="s">
        <v>4</v>
      </c>
      <c r="CL95" s="83" t="s">
        <v>1</v>
      </c>
      <c r="CM95" s="83" t="s">
        <v>85</v>
      </c>
    </row>
    <row r="96" spans="1:91" s="6" customFormat="1" ht="16.5" customHeight="1">
      <c r="A96" s="74" t="s">
        <v>79</v>
      </c>
      <c r="B96" s="75"/>
      <c r="C96" s="76"/>
      <c r="D96" s="250" t="s">
        <v>86</v>
      </c>
      <c r="E96" s="250"/>
      <c r="F96" s="250"/>
      <c r="G96" s="250"/>
      <c r="H96" s="250"/>
      <c r="I96" s="77"/>
      <c r="J96" s="250" t="s">
        <v>87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5">
        <f>'02 - Kanalizační odbočky'!J30</f>
        <v>0</v>
      </c>
      <c r="AH96" s="246"/>
      <c r="AI96" s="246"/>
      <c r="AJ96" s="246"/>
      <c r="AK96" s="246"/>
      <c r="AL96" s="246"/>
      <c r="AM96" s="246"/>
      <c r="AN96" s="245">
        <f>SUM(AG96,AT96)</f>
        <v>0</v>
      </c>
      <c r="AO96" s="246"/>
      <c r="AP96" s="246"/>
      <c r="AQ96" s="78" t="s">
        <v>82</v>
      </c>
      <c r="AR96" s="75"/>
      <c r="AS96" s="79">
        <v>0</v>
      </c>
      <c r="AT96" s="80">
        <f>ROUND(SUM(AV96:AW96),2)</f>
        <v>0</v>
      </c>
      <c r="AU96" s="81">
        <f>'02 - Kanalizační odbočky'!P121</f>
        <v>0</v>
      </c>
      <c r="AV96" s="80">
        <f>'02 - Kanalizační odbočky'!J33</f>
        <v>0</v>
      </c>
      <c r="AW96" s="80">
        <f>'02 - Kanalizační odbočky'!J34</f>
        <v>0</v>
      </c>
      <c r="AX96" s="80">
        <f>'02 - Kanalizační odbočky'!J35</f>
        <v>0</v>
      </c>
      <c r="AY96" s="80">
        <f>'02 - Kanalizační odbočky'!J36</f>
        <v>0</v>
      </c>
      <c r="AZ96" s="80">
        <f>'02 - Kanalizační odbočky'!F33</f>
        <v>0</v>
      </c>
      <c r="BA96" s="80">
        <f>'02 - Kanalizační odbočky'!F34</f>
        <v>0</v>
      </c>
      <c r="BB96" s="80">
        <f>'02 - Kanalizační odbočky'!F35</f>
        <v>0</v>
      </c>
      <c r="BC96" s="80">
        <f>'02 - Kanalizační odbočky'!F36</f>
        <v>0</v>
      </c>
      <c r="BD96" s="82">
        <f>'02 - Kanalizační odbočky'!F37</f>
        <v>0</v>
      </c>
      <c r="BT96" s="83" t="s">
        <v>83</v>
      </c>
      <c r="BV96" s="83" t="s">
        <v>77</v>
      </c>
      <c r="BW96" s="83" t="s">
        <v>88</v>
      </c>
      <c r="BX96" s="83" t="s">
        <v>4</v>
      </c>
      <c r="CL96" s="83" t="s">
        <v>1</v>
      </c>
      <c r="CM96" s="83" t="s">
        <v>85</v>
      </c>
    </row>
    <row r="97" spans="1:91" s="6" customFormat="1" ht="16.5" customHeight="1">
      <c r="A97" s="74" t="s">
        <v>79</v>
      </c>
      <c r="B97" s="75"/>
      <c r="C97" s="76"/>
      <c r="D97" s="250" t="s">
        <v>89</v>
      </c>
      <c r="E97" s="250"/>
      <c r="F97" s="250"/>
      <c r="G97" s="250"/>
      <c r="H97" s="250"/>
      <c r="I97" s="77"/>
      <c r="J97" s="250" t="s">
        <v>90</v>
      </c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45">
        <f>'03 - Vedlejší rozpočtové ...'!J30</f>
        <v>0</v>
      </c>
      <c r="AH97" s="246"/>
      <c r="AI97" s="246"/>
      <c r="AJ97" s="246"/>
      <c r="AK97" s="246"/>
      <c r="AL97" s="246"/>
      <c r="AM97" s="246"/>
      <c r="AN97" s="245">
        <f>SUM(AG97,AT97)</f>
        <v>0</v>
      </c>
      <c r="AO97" s="246"/>
      <c r="AP97" s="246"/>
      <c r="AQ97" s="78" t="s">
        <v>82</v>
      </c>
      <c r="AR97" s="75"/>
      <c r="AS97" s="84">
        <v>0</v>
      </c>
      <c r="AT97" s="85">
        <f>ROUND(SUM(AV97:AW97),2)</f>
        <v>0</v>
      </c>
      <c r="AU97" s="86">
        <f>'03 - Vedlejší rozpočtové ...'!P120</f>
        <v>0</v>
      </c>
      <c r="AV97" s="85">
        <f>'03 - Vedlejší rozpočtové ...'!J33</f>
        <v>0</v>
      </c>
      <c r="AW97" s="85">
        <f>'03 - Vedlejší rozpočtové ...'!J34</f>
        <v>0</v>
      </c>
      <c r="AX97" s="85">
        <f>'03 - Vedlejší rozpočtové ...'!J35</f>
        <v>0</v>
      </c>
      <c r="AY97" s="85">
        <f>'03 - Vedlejší rozpočtové ...'!J36</f>
        <v>0</v>
      </c>
      <c r="AZ97" s="85">
        <f>'03 - Vedlejší rozpočtové ...'!F33</f>
        <v>0</v>
      </c>
      <c r="BA97" s="85">
        <f>'03 - Vedlejší rozpočtové ...'!F34</f>
        <v>0</v>
      </c>
      <c r="BB97" s="85">
        <f>'03 - Vedlejší rozpočtové ...'!F35</f>
        <v>0</v>
      </c>
      <c r="BC97" s="85">
        <f>'03 - Vedlejší rozpočtové ...'!F36</f>
        <v>0</v>
      </c>
      <c r="BD97" s="87">
        <f>'03 - Vedlejší rozpočtové ...'!F37</f>
        <v>0</v>
      </c>
      <c r="BT97" s="83" t="s">
        <v>83</v>
      </c>
      <c r="BV97" s="83" t="s">
        <v>77</v>
      </c>
      <c r="BW97" s="83" t="s">
        <v>91</v>
      </c>
      <c r="BX97" s="83" t="s">
        <v>4</v>
      </c>
      <c r="CL97" s="83" t="s">
        <v>1</v>
      </c>
      <c r="CM97" s="83" t="s">
        <v>85</v>
      </c>
    </row>
    <row r="98" spans="2:44" s="1" customFormat="1" ht="30" customHeight="1">
      <c r="B98" s="32"/>
      <c r="AR98" s="32"/>
    </row>
    <row r="99" spans="2:44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2"/>
    </row>
  </sheetData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Kanalizační sběrač'!C2" display="/"/>
    <hyperlink ref="A96" location="'02 - Kanalizační odbočky'!C2" display="/"/>
    <hyperlink ref="A9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84</v>
      </c>
      <c r="AZ2" s="89" t="s">
        <v>92</v>
      </c>
      <c r="BA2" s="89" t="s">
        <v>1</v>
      </c>
      <c r="BB2" s="89" t="s">
        <v>1</v>
      </c>
      <c r="BC2" s="89" t="s">
        <v>93</v>
      </c>
      <c r="BD2" s="89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85</v>
      </c>
      <c r="AZ3" s="89" t="s">
        <v>94</v>
      </c>
      <c r="BA3" s="89" t="s">
        <v>1</v>
      </c>
      <c r="BB3" s="89" t="s">
        <v>1</v>
      </c>
      <c r="BC3" s="89" t="s">
        <v>95</v>
      </c>
      <c r="BD3" s="89" t="s">
        <v>85</v>
      </c>
    </row>
    <row r="4" spans="2:56" ht="24.95" customHeight="1">
      <c r="B4" s="20"/>
      <c r="D4" s="21" t="s">
        <v>96</v>
      </c>
      <c r="L4" s="20"/>
      <c r="M4" s="91" t="s">
        <v>10</v>
      </c>
      <c r="AT4" s="17" t="s">
        <v>3</v>
      </c>
      <c r="AZ4" s="89" t="s">
        <v>97</v>
      </c>
      <c r="BA4" s="89" t="s">
        <v>1</v>
      </c>
      <c r="BB4" s="89" t="s">
        <v>1</v>
      </c>
      <c r="BC4" s="89" t="s">
        <v>98</v>
      </c>
      <c r="BD4" s="89" t="s">
        <v>85</v>
      </c>
    </row>
    <row r="5" spans="2:56" ht="6.95" customHeight="1">
      <c r="B5" s="20"/>
      <c r="L5" s="20"/>
      <c r="AZ5" s="89" t="s">
        <v>99</v>
      </c>
      <c r="BA5" s="89" t="s">
        <v>1</v>
      </c>
      <c r="BB5" s="89" t="s">
        <v>1</v>
      </c>
      <c r="BC5" s="89" t="s">
        <v>100</v>
      </c>
      <c r="BD5" s="89" t="s">
        <v>85</v>
      </c>
    </row>
    <row r="6" spans="2:56" ht="12" customHeight="1">
      <c r="B6" s="20"/>
      <c r="D6" s="27" t="s">
        <v>15</v>
      </c>
      <c r="L6" s="20"/>
      <c r="AZ6" s="89" t="s">
        <v>101</v>
      </c>
      <c r="BA6" s="89" t="s">
        <v>1</v>
      </c>
      <c r="BB6" s="89" t="s">
        <v>1</v>
      </c>
      <c r="BC6" s="89" t="s">
        <v>102</v>
      </c>
      <c r="BD6" s="89" t="s">
        <v>85</v>
      </c>
    </row>
    <row r="7" spans="2:56" ht="16.5" customHeight="1">
      <c r="B7" s="20"/>
      <c r="E7" s="251" t="str">
        <f>'Rekapitulace stavby'!K6</f>
        <v>Zubří - oprava kanalizace v ulici Hamerská</v>
      </c>
      <c r="F7" s="252"/>
      <c r="G7" s="252"/>
      <c r="H7" s="252"/>
      <c r="L7" s="20"/>
      <c r="AZ7" s="89" t="s">
        <v>103</v>
      </c>
      <c r="BA7" s="89" t="s">
        <v>1</v>
      </c>
      <c r="BB7" s="89" t="s">
        <v>1</v>
      </c>
      <c r="BC7" s="89" t="s">
        <v>104</v>
      </c>
      <c r="BD7" s="89" t="s">
        <v>85</v>
      </c>
    </row>
    <row r="8" spans="2:56" s="1" customFormat="1" ht="12" customHeight="1">
      <c r="B8" s="32"/>
      <c r="D8" s="27" t="s">
        <v>105</v>
      </c>
      <c r="I8" s="92"/>
      <c r="L8" s="32"/>
      <c r="AZ8" s="89" t="s">
        <v>106</v>
      </c>
      <c r="BA8" s="89" t="s">
        <v>1</v>
      </c>
      <c r="BB8" s="89" t="s">
        <v>1</v>
      </c>
      <c r="BC8" s="89" t="s">
        <v>107</v>
      </c>
      <c r="BD8" s="89" t="s">
        <v>85</v>
      </c>
    </row>
    <row r="9" spans="2:56" s="1" customFormat="1" ht="36.95" customHeight="1">
      <c r="B9" s="32"/>
      <c r="E9" s="231" t="s">
        <v>108</v>
      </c>
      <c r="F9" s="253"/>
      <c r="G9" s="253"/>
      <c r="H9" s="253"/>
      <c r="I9" s="92"/>
      <c r="L9" s="32"/>
      <c r="AZ9" s="89" t="s">
        <v>109</v>
      </c>
      <c r="BA9" s="89" t="s">
        <v>1</v>
      </c>
      <c r="BB9" s="89" t="s">
        <v>1</v>
      </c>
      <c r="BC9" s="89" t="s">
        <v>110</v>
      </c>
      <c r="BD9" s="89" t="s">
        <v>85</v>
      </c>
    </row>
    <row r="10" spans="2:56" s="1" customFormat="1" ht="11.25">
      <c r="B10" s="32"/>
      <c r="I10" s="92"/>
      <c r="L10" s="32"/>
      <c r="AZ10" s="89" t="s">
        <v>111</v>
      </c>
      <c r="BA10" s="89" t="s">
        <v>1</v>
      </c>
      <c r="BB10" s="89" t="s">
        <v>1</v>
      </c>
      <c r="BC10" s="89" t="s">
        <v>112</v>
      </c>
      <c r="BD10" s="89" t="s">
        <v>85</v>
      </c>
    </row>
    <row r="11" spans="2:56" s="1" customFormat="1" ht="12" customHeight="1">
      <c r="B11" s="32"/>
      <c r="D11" s="27" t="s">
        <v>17</v>
      </c>
      <c r="F11" s="25" t="s">
        <v>1</v>
      </c>
      <c r="I11" s="93" t="s">
        <v>18</v>
      </c>
      <c r="J11" s="25" t="s">
        <v>1</v>
      </c>
      <c r="L11" s="32"/>
      <c r="AZ11" s="89" t="s">
        <v>113</v>
      </c>
      <c r="BA11" s="89" t="s">
        <v>1</v>
      </c>
      <c r="BB11" s="89" t="s">
        <v>1</v>
      </c>
      <c r="BC11" s="89" t="s">
        <v>114</v>
      </c>
      <c r="BD11" s="89" t="s">
        <v>85</v>
      </c>
    </row>
    <row r="12" spans="2:56" s="1" customFormat="1" ht="12" customHeight="1">
      <c r="B12" s="32"/>
      <c r="D12" s="27" t="s">
        <v>19</v>
      </c>
      <c r="F12" s="25" t="s">
        <v>20</v>
      </c>
      <c r="I12" s="93" t="s">
        <v>21</v>
      </c>
      <c r="J12" s="52" t="str">
        <f>'Rekapitulace stavby'!AN8</f>
        <v>16. 5. 2019</v>
      </c>
      <c r="L12" s="32"/>
      <c r="AZ12" s="89" t="s">
        <v>115</v>
      </c>
      <c r="BA12" s="89" t="s">
        <v>1</v>
      </c>
      <c r="BB12" s="89" t="s">
        <v>1</v>
      </c>
      <c r="BC12" s="89" t="s">
        <v>116</v>
      </c>
      <c r="BD12" s="89" t="s">
        <v>85</v>
      </c>
    </row>
    <row r="13" spans="2:56" s="1" customFormat="1" ht="10.9" customHeight="1">
      <c r="B13" s="32"/>
      <c r="I13" s="92"/>
      <c r="L13" s="32"/>
      <c r="AZ13" s="89" t="s">
        <v>117</v>
      </c>
      <c r="BA13" s="89" t="s">
        <v>1</v>
      </c>
      <c r="BB13" s="89" t="s">
        <v>1</v>
      </c>
      <c r="BC13" s="89" t="s">
        <v>118</v>
      </c>
      <c r="BD13" s="89" t="s">
        <v>85</v>
      </c>
    </row>
    <row r="14" spans="2:12" s="1" customFormat="1" ht="12" customHeight="1">
      <c r="B14" s="32"/>
      <c r="D14" s="27" t="s">
        <v>23</v>
      </c>
      <c r="I14" s="93" t="s">
        <v>24</v>
      </c>
      <c r="J14" s="25" t="s">
        <v>1</v>
      </c>
      <c r="L14" s="32"/>
    </row>
    <row r="15" spans="2:12" s="1" customFormat="1" ht="18" customHeight="1">
      <c r="B15" s="32"/>
      <c r="E15" s="25" t="s">
        <v>25</v>
      </c>
      <c r="I15" s="93" t="s">
        <v>26</v>
      </c>
      <c r="J15" s="25" t="s">
        <v>1</v>
      </c>
      <c r="L15" s="32"/>
    </row>
    <row r="16" spans="2:12" s="1" customFormat="1" ht="6.95" customHeight="1">
      <c r="B16" s="32"/>
      <c r="I16" s="92"/>
      <c r="L16" s="32"/>
    </row>
    <row r="17" spans="2:12" s="1" customFormat="1" ht="12" customHeight="1">
      <c r="B17" s="32"/>
      <c r="D17" s="27" t="s">
        <v>27</v>
      </c>
      <c r="I17" s="93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4" t="str">
        <f>'Rekapitulace stavby'!E14</f>
        <v>Vyplň údaj</v>
      </c>
      <c r="F18" s="234"/>
      <c r="G18" s="234"/>
      <c r="H18" s="234"/>
      <c r="I18" s="93" t="s">
        <v>26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2"/>
      <c r="L19" s="32"/>
    </row>
    <row r="20" spans="2:12" s="1" customFormat="1" ht="12" customHeight="1">
      <c r="B20" s="32"/>
      <c r="D20" s="27" t="s">
        <v>29</v>
      </c>
      <c r="I20" s="93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93" t="s">
        <v>26</v>
      </c>
      <c r="J21" s="25" t="s">
        <v>1</v>
      </c>
      <c r="L21" s="32"/>
    </row>
    <row r="22" spans="2:12" s="1" customFormat="1" ht="6.95" customHeight="1">
      <c r="B22" s="32"/>
      <c r="I22" s="92"/>
      <c r="L22" s="32"/>
    </row>
    <row r="23" spans="2:12" s="1" customFormat="1" ht="12" customHeight="1">
      <c r="B23" s="32"/>
      <c r="D23" s="27" t="s">
        <v>32</v>
      </c>
      <c r="I23" s="93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3" t="s">
        <v>26</v>
      </c>
      <c r="J24" s="25" t="s">
        <v>1</v>
      </c>
      <c r="L24" s="32"/>
    </row>
    <row r="25" spans="2:12" s="1" customFormat="1" ht="6.95" customHeight="1">
      <c r="B25" s="32"/>
      <c r="I25" s="92"/>
      <c r="L25" s="32"/>
    </row>
    <row r="26" spans="2:12" s="1" customFormat="1" ht="12" customHeight="1">
      <c r="B26" s="32"/>
      <c r="D26" s="27" t="s">
        <v>34</v>
      </c>
      <c r="I26" s="92"/>
      <c r="L26" s="32"/>
    </row>
    <row r="27" spans="2:12" s="7" customFormat="1" ht="16.5" customHeight="1">
      <c r="B27" s="94"/>
      <c r="E27" s="238" t="s">
        <v>1</v>
      </c>
      <c r="F27" s="238"/>
      <c r="G27" s="238"/>
      <c r="H27" s="238"/>
      <c r="I27" s="95"/>
      <c r="L27" s="94"/>
    </row>
    <row r="28" spans="2:12" s="1" customFormat="1" ht="6.95" customHeight="1">
      <c r="B28" s="32"/>
      <c r="I28" s="9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6"/>
      <c r="J29" s="53"/>
      <c r="K29" s="53"/>
      <c r="L29" s="32"/>
    </row>
    <row r="30" spans="2:12" s="1" customFormat="1" ht="25.35" customHeight="1">
      <c r="B30" s="32"/>
      <c r="D30" s="97" t="s">
        <v>35</v>
      </c>
      <c r="I30" s="92"/>
      <c r="J30" s="66">
        <f>ROUND(J125,2)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6"/>
      <c r="J31" s="53"/>
      <c r="K31" s="53"/>
      <c r="L31" s="32"/>
    </row>
    <row r="32" spans="2:12" s="1" customFormat="1" ht="14.45" customHeight="1">
      <c r="B32" s="32"/>
      <c r="F32" s="35" t="s">
        <v>37</v>
      </c>
      <c r="I32" s="98" t="s">
        <v>36</v>
      </c>
      <c r="J32" s="35" t="s">
        <v>38</v>
      </c>
      <c r="L32" s="32"/>
    </row>
    <row r="33" spans="2:12" s="1" customFormat="1" ht="14.45" customHeight="1">
      <c r="B33" s="32"/>
      <c r="D33" s="99" t="s">
        <v>39</v>
      </c>
      <c r="E33" s="27" t="s">
        <v>40</v>
      </c>
      <c r="F33" s="100">
        <f>ROUND((SUM(BE125:BE293)),2)</f>
        <v>0</v>
      </c>
      <c r="I33" s="101">
        <v>0.21</v>
      </c>
      <c r="J33" s="100">
        <f>ROUND(((SUM(BE125:BE293))*I33),2)</f>
        <v>0</v>
      </c>
      <c r="L33" s="32"/>
    </row>
    <row r="34" spans="2:12" s="1" customFormat="1" ht="14.45" customHeight="1">
      <c r="B34" s="32"/>
      <c r="E34" s="27" t="s">
        <v>41</v>
      </c>
      <c r="F34" s="100">
        <f>ROUND((SUM(BF125:BF293)),2)</f>
        <v>0</v>
      </c>
      <c r="I34" s="101">
        <v>0.15</v>
      </c>
      <c r="J34" s="100">
        <f>ROUND(((SUM(BF125:BF293))*I34),2)</f>
        <v>0</v>
      </c>
      <c r="L34" s="32"/>
    </row>
    <row r="35" spans="2:12" s="1" customFormat="1" ht="14.45" customHeight="1" hidden="1">
      <c r="B35" s="32"/>
      <c r="E35" s="27" t="s">
        <v>42</v>
      </c>
      <c r="F35" s="100">
        <f>ROUND((SUM(BG125:BG293)),2)</f>
        <v>0</v>
      </c>
      <c r="I35" s="101">
        <v>0.21</v>
      </c>
      <c r="J35" s="100">
        <f>0</f>
        <v>0</v>
      </c>
      <c r="L35" s="32"/>
    </row>
    <row r="36" spans="2:12" s="1" customFormat="1" ht="14.45" customHeight="1" hidden="1">
      <c r="B36" s="32"/>
      <c r="E36" s="27" t="s">
        <v>43</v>
      </c>
      <c r="F36" s="100">
        <f>ROUND((SUM(BH125:BH293)),2)</f>
        <v>0</v>
      </c>
      <c r="I36" s="101">
        <v>0.15</v>
      </c>
      <c r="J36" s="100">
        <f>0</f>
        <v>0</v>
      </c>
      <c r="L36" s="32"/>
    </row>
    <row r="37" spans="2:12" s="1" customFormat="1" ht="14.45" customHeight="1" hidden="1">
      <c r="B37" s="32"/>
      <c r="E37" s="27" t="s">
        <v>44</v>
      </c>
      <c r="F37" s="100">
        <f>ROUND((SUM(BI125:BI293)),2)</f>
        <v>0</v>
      </c>
      <c r="I37" s="101">
        <v>0</v>
      </c>
      <c r="J37" s="100">
        <f>0</f>
        <v>0</v>
      </c>
      <c r="L37" s="32"/>
    </row>
    <row r="38" spans="2:12" s="1" customFormat="1" ht="6.95" customHeight="1">
      <c r="B38" s="32"/>
      <c r="I38" s="92"/>
      <c r="L38" s="32"/>
    </row>
    <row r="39" spans="2:12" s="1" customFormat="1" ht="25.35" customHeight="1">
      <c r="B39" s="32"/>
      <c r="C39" s="102"/>
      <c r="D39" s="103" t="s">
        <v>45</v>
      </c>
      <c r="E39" s="57"/>
      <c r="F39" s="57"/>
      <c r="G39" s="104" t="s">
        <v>46</v>
      </c>
      <c r="H39" s="105" t="s">
        <v>47</v>
      </c>
      <c r="I39" s="106"/>
      <c r="J39" s="107">
        <f>SUM(J30:J37)</f>
        <v>0</v>
      </c>
      <c r="K39" s="108"/>
      <c r="L39" s="32"/>
    </row>
    <row r="40" spans="2:12" s="1" customFormat="1" ht="14.45" customHeight="1">
      <c r="B40" s="32"/>
      <c r="I40" s="9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48</v>
      </c>
      <c r="E50" s="42"/>
      <c r="F50" s="42"/>
      <c r="G50" s="41" t="s">
        <v>49</v>
      </c>
      <c r="H50" s="42"/>
      <c r="I50" s="109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50</v>
      </c>
      <c r="E61" s="34"/>
      <c r="F61" s="110" t="s">
        <v>51</v>
      </c>
      <c r="G61" s="43" t="s">
        <v>50</v>
      </c>
      <c r="H61" s="34"/>
      <c r="I61" s="111"/>
      <c r="J61" s="112" t="s">
        <v>51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52</v>
      </c>
      <c r="E65" s="42"/>
      <c r="F65" s="42"/>
      <c r="G65" s="41" t="s">
        <v>53</v>
      </c>
      <c r="H65" s="42"/>
      <c r="I65" s="109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50</v>
      </c>
      <c r="E76" s="34"/>
      <c r="F76" s="110" t="s">
        <v>51</v>
      </c>
      <c r="G76" s="43" t="s">
        <v>50</v>
      </c>
      <c r="H76" s="34"/>
      <c r="I76" s="111"/>
      <c r="J76" s="112" t="s">
        <v>51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2"/>
    </row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2"/>
    </row>
    <row r="82" spans="2:12" s="1" customFormat="1" ht="24.95" customHeight="1" hidden="1">
      <c r="B82" s="32"/>
      <c r="C82" s="21" t="s">
        <v>119</v>
      </c>
      <c r="I82" s="92"/>
      <c r="L82" s="32"/>
    </row>
    <row r="83" spans="2:12" s="1" customFormat="1" ht="6.95" customHeight="1" hidden="1">
      <c r="B83" s="32"/>
      <c r="I83" s="92"/>
      <c r="L83" s="32"/>
    </row>
    <row r="84" spans="2:12" s="1" customFormat="1" ht="12" customHeight="1" hidden="1">
      <c r="B84" s="32"/>
      <c r="C84" s="27" t="s">
        <v>15</v>
      </c>
      <c r="I84" s="92"/>
      <c r="L84" s="32"/>
    </row>
    <row r="85" spans="2:12" s="1" customFormat="1" ht="16.5" customHeight="1" hidden="1">
      <c r="B85" s="32"/>
      <c r="E85" s="251" t="str">
        <f>E7</f>
        <v>Zubří - oprava kanalizace v ulici Hamerská</v>
      </c>
      <c r="F85" s="252"/>
      <c r="G85" s="252"/>
      <c r="H85" s="252"/>
      <c r="I85" s="92"/>
      <c r="L85" s="32"/>
    </row>
    <row r="86" spans="2:12" s="1" customFormat="1" ht="12" customHeight="1" hidden="1">
      <c r="B86" s="32"/>
      <c r="C86" s="27" t="s">
        <v>105</v>
      </c>
      <c r="I86" s="92"/>
      <c r="L86" s="32"/>
    </row>
    <row r="87" spans="2:12" s="1" customFormat="1" ht="16.5" customHeight="1" hidden="1">
      <c r="B87" s="32"/>
      <c r="E87" s="231" t="str">
        <f>E9</f>
        <v>01 - Kanalizační sběrač</v>
      </c>
      <c r="F87" s="253"/>
      <c r="G87" s="253"/>
      <c r="H87" s="253"/>
      <c r="I87" s="92"/>
      <c r="L87" s="32"/>
    </row>
    <row r="88" spans="2:12" s="1" customFormat="1" ht="6.95" customHeight="1" hidden="1">
      <c r="B88" s="32"/>
      <c r="I88" s="92"/>
      <c r="L88" s="32"/>
    </row>
    <row r="89" spans="2:12" s="1" customFormat="1" ht="12" customHeight="1" hidden="1">
      <c r="B89" s="32"/>
      <c r="C89" s="27" t="s">
        <v>19</v>
      </c>
      <c r="F89" s="25" t="str">
        <f>F12</f>
        <v>Zubří</v>
      </c>
      <c r="I89" s="93" t="s">
        <v>21</v>
      </c>
      <c r="J89" s="52" t="str">
        <f>IF(J12="","",J12)</f>
        <v>16. 5. 2019</v>
      </c>
      <c r="L89" s="32"/>
    </row>
    <row r="90" spans="2:12" s="1" customFormat="1" ht="6.95" customHeight="1" hidden="1">
      <c r="B90" s="32"/>
      <c r="I90" s="92"/>
      <c r="L90" s="32"/>
    </row>
    <row r="91" spans="2:12" s="1" customFormat="1" ht="27.95" customHeight="1" hidden="1">
      <c r="B91" s="32"/>
      <c r="C91" s="27" t="s">
        <v>23</v>
      </c>
      <c r="F91" s="25" t="str">
        <f>E15</f>
        <v>Město Zubří,U Domoviny 234,756 54 Zubří</v>
      </c>
      <c r="I91" s="93" t="s">
        <v>29</v>
      </c>
      <c r="J91" s="30" t="str">
        <f>E21</f>
        <v>Ivo Hradil Vodoprojekt</v>
      </c>
      <c r="L91" s="32"/>
    </row>
    <row r="92" spans="2:12" s="1" customFormat="1" ht="15.2" customHeight="1" hidden="1">
      <c r="B92" s="32"/>
      <c r="C92" s="27" t="s">
        <v>27</v>
      </c>
      <c r="F92" s="25" t="str">
        <f>IF(E18="","",E18)</f>
        <v>Vyplň údaj</v>
      </c>
      <c r="I92" s="93" t="s">
        <v>32</v>
      </c>
      <c r="J92" s="30" t="str">
        <f>E24</f>
        <v>Fajfrová Irena</v>
      </c>
      <c r="L92" s="32"/>
    </row>
    <row r="93" spans="2:12" s="1" customFormat="1" ht="10.35" customHeight="1" hidden="1">
      <c r="B93" s="32"/>
      <c r="I93" s="92"/>
      <c r="L93" s="32"/>
    </row>
    <row r="94" spans="2:12" s="1" customFormat="1" ht="29.25" customHeight="1" hidden="1">
      <c r="B94" s="32"/>
      <c r="C94" s="115" t="s">
        <v>120</v>
      </c>
      <c r="D94" s="102"/>
      <c r="E94" s="102"/>
      <c r="F94" s="102"/>
      <c r="G94" s="102"/>
      <c r="H94" s="102"/>
      <c r="I94" s="116"/>
      <c r="J94" s="117" t="s">
        <v>121</v>
      </c>
      <c r="K94" s="102"/>
      <c r="L94" s="32"/>
    </row>
    <row r="95" spans="2:12" s="1" customFormat="1" ht="10.35" customHeight="1" hidden="1">
      <c r="B95" s="32"/>
      <c r="I95" s="92"/>
      <c r="L95" s="32"/>
    </row>
    <row r="96" spans="2:47" s="1" customFormat="1" ht="22.9" customHeight="1" hidden="1">
      <c r="B96" s="32"/>
      <c r="C96" s="118" t="s">
        <v>122</v>
      </c>
      <c r="I96" s="92"/>
      <c r="J96" s="66">
        <f>J125</f>
        <v>0</v>
      </c>
      <c r="L96" s="32"/>
      <c r="AU96" s="17" t="s">
        <v>123</v>
      </c>
    </row>
    <row r="97" spans="2:12" s="8" customFormat="1" ht="24.95" customHeight="1" hidden="1">
      <c r="B97" s="119"/>
      <c r="D97" s="120" t="s">
        <v>124</v>
      </c>
      <c r="E97" s="121"/>
      <c r="F97" s="121"/>
      <c r="G97" s="121"/>
      <c r="H97" s="121"/>
      <c r="I97" s="122"/>
      <c r="J97" s="123">
        <f>J126</f>
        <v>0</v>
      </c>
      <c r="L97" s="119"/>
    </row>
    <row r="98" spans="2:12" s="9" customFormat="1" ht="19.9" customHeight="1" hidden="1">
      <c r="B98" s="124"/>
      <c r="D98" s="125" t="s">
        <v>125</v>
      </c>
      <c r="E98" s="126"/>
      <c r="F98" s="126"/>
      <c r="G98" s="126"/>
      <c r="H98" s="126"/>
      <c r="I98" s="127"/>
      <c r="J98" s="128">
        <f>J127</f>
        <v>0</v>
      </c>
      <c r="L98" s="124"/>
    </row>
    <row r="99" spans="2:12" s="9" customFormat="1" ht="19.9" customHeight="1" hidden="1">
      <c r="B99" s="124"/>
      <c r="D99" s="125" t="s">
        <v>126</v>
      </c>
      <c r="E99" s="126"/>
      <c r="F99" s="126"/>
      <c r="G99" s="126"/>
      <c r="H99" s="126"/>
      <c r="I99" s="127"/>
      <c r="J99" s="128">
        <f>J229</f>
        <v>0</v>
      </c>
      <c r="L99" s="124"/>
    </row>
    <row r="100" spans="2:12" s="9" customFormat="1" ht="19.9" customHeight="1" hidden="1">
      <c r="B100" s="124"/>
      <c r="D100" s="125" t="s">
        <v>127</v>
      </c>
      <c r="E100" s="126"/>
      <c r="F100" s="126"/>
      <c r="G100" s="126"/>
      <c r="H100" s="126"/>
      <c r="I100" s="127"/>
      <c r="J100" s="128">
        <f>J231</f>
        <v>0</v>
      </c>
      <c r="L100" s="124"/>
    </row>
    <row r="101" spans="2:12" s="9" customFormat="1" ht="19.9" customHeight="1" hidden="1">
      <c r="B101" s="124"/>
      <c r="D101" s="125" t="s">
        <v>128</v>
      </c>
      <c r="E101" s="126"/>
      <c r="F101" s="126"/>
      <c r="G101" s="126"/>
      <c r="H101" s="126"/>
      <c r="I101" s="127"/>
      <c r="J101" s="128">
        <f>J235</f>
        <v>0</v>
      </c>
      <c r="L101" s="124"/>
    </row>
    <row r="102" spans="2:12" s="9" customFormat="1" ht="19.9" customHeight="1" hidden="1">
      <c r="B102" s="124"/>
      <c r="D102" s="125" t="s">
        <v>129</v>
      </c>
      <c r="E102" s="126"/>
      <c r="F102" s="126"/>
      <c r="G102" s="126"/>
      <c r="H102" s="126"/>
      <c r="I102" s="127"/>
      <c r="J102" s="128">
        <f>J249</f>
        <v>0</v>
      </c>
      <c r="L102" s="124"/>
    </row>
    <row r="103" spans="2:12" s="9" customFormat="1" ht="19.9" customHeight="1" hidden="1">
      <c r="B103" s="124"/>
      <c r="D103" s="125" t="s">
        <v>130</v>
      </c>
      <c r="E103" s="126"/>
      <c r="F103" s="126"/>
      <c r="G103" s="126"/>
      <c r="H103" s="126"/>
      <c r="I103" s="127"/>
      <c r="J103" s="128">
        <f>J277</f>
        <v>0</v>
      </c>
      <c r="L103" s="124"/>
    </row>
    <row r="104" spans="2:12" s="9" customFormat="1" ht="19.9" customHeight="1" hidden="1">
      <c r="B104" s="124"/>
      <c r="D104" s="125" t="s">
        <v>131</v>
      </c>
      <c r="E104" s="126"/>
      <c r="F104" s="126"/>
      <c r="G104" s="126"/>
      <c r="H104" s="126"/>
      <c r="I104" s="127"/>
      <c r="J104" s="128">
        <f>J279</f>
        <v>0</v>
      </c>
      <c r="L104" s="124"/>
    </row>
    <row r="105" spans="2:12" s="9" customFormat="1" ht="19.9" customHeight="1" hidden="1">
      <c r="B105" s="124"/>
      <c r="D105" s="125" t="s">
        <v>132</v>
      </c>
      <c r="E105" s="126"/>
      <c r="F105" s="126"/>
      <c r="G105" s="126"/>
      <c r="H105" s="126"/>
      <c r="I105" s="127"/>
      <c r="J105" s="128">
        <f>J292</f>
        <v>0</v>
      </c>
      <c r="L105" s="124"/>
    </row>
    <row r="106" spans="2:12" s="1" customFormat="1" ht="21.75" customHeight="1" hidden="1">
      <c r="B106" s="32"/>
      <c r="I106" s="92"/>
      <c r="L106" s="32"/>
    </row>
    <row r="107" spans="2:12" s="1" customFormat="1" ht="6.95" customHeight="1" hidden="1">
      <c r="B107" s="44"/>
      <c r="C107" s="45"/>
      <c r="D107" s="45"/>
      <c r="E107" s="45"/>
      <c r="F107" s="45"/>
      <c r="G107" s="45"/>
      <c r="H107" s="45"/>
      <c r="I107" s="113"/>
      <c r="J107" s="45"/>
      <c r="K107" s="45"/>
      <c r="L107" s="32"/>
    </row>
    <row r="108" ht="11.25" hidden="1"/>
    <row r="109" ht="11.25" hidden="1"/>
    <row r="110" ht="11.25" hidden="1"/>
    <row r="111" spans="2:12" s="1" customFormat="1" ht="6.95" customHeight="1">
      <c r="B111" s="46"/>
      <c r="C111" s="47"/>
      <c r="D111" s="47"/>
      <c r="E111" s="47"/>
      <c r="F111" s="47"/>
      <c r="G111" s="47"/>
      <c r="H111" s="47"/>
      <c r="I111" s="114"/>
      <c r="J111" s="47"/>
      <c r="K111" s="47"/>
      <c r="L111" s="32"/>
    </row>
    <row r="112" spans="2:12" s="1" customFormat="1" ht="24.95" customHeight="1">
      <c r="B112" s="32"/>
      <c r="C112" s="21" t="s">
        <v>133</v>
      </c>
      <c r="I112" s="92"/>
      <c r="L112" s="32"/>
    </row>
    <row r="113" spans="2:12" s="1" customFormat="1" ht="6.95" customHeight="1">
      <c r="B113" s="32"/>
      <c r="I113" s="92"/>
      <c r="L113" s="32"/>
    </row>
    <row r="114" spans="2:12" s="1" customFormat="1" ht="12" customHeight="1">
      <c r="B114" s="32"/>
      <c r="C114" s="27" t="s">
        <v>15</v>
      </c>
      <c r="I114" s="92"/>
      <c r="L114" s="32"/>
    </row>
    <row r="115" spans="2:12" s="1" customFormat="1" ht="16.5" customHeight="1">
      <c r="B115" s="32"/>
      <c r="E115" s="251" t="str">
        <f>E7</f>
        <v>Zubří - oprava kanalizace v ulici Hamerská</v>
      </c>
      <c r="F115" s="252"/>
      <c r="G115" s="252"/>
      <c r="H115" s="252"/>
      <c r="I115" s="92"/>
      <c r="L115" s="32"/>
    </row>
    <row r="116" spans="2:12" s="1" customFormat="1" ht="12" customHeight="1">
      <c r="B116" s="32"/>
      <c r="C116" s="27" t="s">
        <v>105</v>
      </c>
      <c r="I116" s="92"/>
      <c r="L116" s="32"/>
    </row>
    <row r="117" spans="2:12" s="1" customFormat="1" ht="16.5" customHeight="1">
      <c r="B117" s="32"/>
      <c r="E117" s="231" t="str">
        <f>E9</f>
        <v>01 - Kanalizační sběrač</v>
      </c>
      <c r="F117" s="253"/>
      <c r="G117" s="253"/>
      <c r="H117" s="253"/>
      <c r="I117" s="92"/>
      <c r="L117" s="32"/>
    </row>
    <row r="118" spans="2:12" s="1" customFormat="1" ht="6.95" customHeight="1">
      <c r="B118" s="32"/>
      <c r="I118" s="92"/>
      <c r="L118" s="32"/>
    </row>
    <row r="119" spans="2:12" s="1" customFormat="1" ht="12" customHeight="1">
      <c r="B119" s="32"/>
      <c r="C119" s="27" t="s">
        <v>19</v>
      </c>
      <c r="F119" s="25" t="str">
        <f>F12</f>
        <v>Zubří</v>
      </c>
      <c r="I119" s="93" t="s">
        <v>21</v>
      </c>
      <c r="J119" s="52" t="str">
        <f>IF(J12="","",J12)</f>
        <v>16. 5. 2019</v>
      </c>
      <c r="L119" s="32"/>
    </row>
    <row r="120" spans="2:12" s="1" customFormat="1" ht="6.95" customHeight="1">
      <c r="B120" s="32"/>
      <c r="I120" s="92"/>
      <c r="L120" s="32"/>
    </row>
    <row r="121" spans="2:12" s="1" customFormat="1" ht="27.95" customHeight="1">
      <c r="B121" s="32"/>
      <c r="C121" s="27" t="s">
        <v>23</v>
      </c>
      <c r="F121" s="25" t="str">
        <f>E15</f>
        <v>Město Zubří,U Domoviny 234,756 54 Zubří</v>
      </c>
      <c r="I121" s="93" t="s">
        <v>29</v>
      </c>
      <c r="J121" s="30" t="str">
        <f>E21</f>
        <v>Ivo Hradil Vodoprojekt</v>
      </c>
      <c r="L121" s="32"/>
    </row>
    <row r="122" spans="2:12" s="1" customFormat="1" ht="15.2" customHeight="1">
      <c r="B122" s="32"/>
      <c r="C122" s="27" t="s">
        <v>27</v>
      </c>
      <c r="F122" s="25" t="str">
        <f>IF(E18="","",E18)</f>
        <v>Vyplň údaj</v>
      </c>
      <c r="I122" s="93" t="s">
        <v>32</v>
      </c>
      <c r="J122" s="30" t="str">
        <f>E24</f>
        <v>Fajfrová Irena</v>
      </c>
      <c r="L122" s="32"/>
    </row>
    <row r="123" spans="2:12" s="1" customFormat="1" ht="10.35" customHeight="1">
      <c r="B123" s="32"/>
      <c r="I123" s="92"/>
      <c r="L123" s="32"/>
    </row>
    <row r="124" spans="2:20" s="10" customFormat="1" ht="29.25" customHeight="1">
      <c r="B124" s="129"/>
      <c r="C124" s="130" t="s">
        <v>134</v>
      </c>
      <c r="D124" s="131" t="s">
        <v>60</v>
      </c>
      <c r="E124" s="131" t="s">
        <v>56</v>
      </c>
      <c r="F124" s="131" t="s">
        <v>57</v>
      </c>
      <c r="G124" s="131" t="s">
        <v>135</v>
      </c>
      <c r="H124" s="131" t="s">
        <v>136</v>
      </c>
      <c r="I124" s="132" t="s">
        <v>137</v>
      </c>
      <c r="J124" s="131" t="s">
        <v>121</v>
      </c>
      <c r="K124" s="133" t="s">
        <v>138</v>
      </c>
      <c r="L124" s="129"/>
      <c r="M124" s="59" t="s">
        <v>1</v>
      </c>
      <c r="N124" s="60" t="s">
        <v>39</v>
      </c>
      <c r="O124" s="60" t="s">
        <v>139</v>
      </c>
      <c r="P124" s="60" t="s">
        <v>140</v>
      </c>
      <c r="Q124" s="60" t="s">
        <v>141</v>
      </c>
      <c r="R124" s="60" t="s">
        <v>142</v>
      </c>
      <c r="S124" s="60" t="s">
        <v>143</v>
      </c>
      <c r="T124" s="61" t="s">
        <v>144</v>
      </c>
    </row>
    <row r="125" spans="2:63" s="1" customFormat="1" ht="22.9" customHeight="1">
      <c r="B125" s="32"/>
      <c r="C125" s="64" t="s">
        <v>145</v>
      </c>
      <c r="I125" s="92"/>
      <c r="J125" s="134">
        <f>BK125</f>
        <v>0</v>
      </c>
      <c r="L125" s="32"/>
      <c r="M125" s="62"/>
      <c r="N125" s="53"/>
      <c r="O125" s="53"/>
      <c r="P125" s="135">
        <f>P126</f>
        <v>0</v>
      </c>
      <c r="Q125" s="53"/>
      <c r="R125" s="135">
        <f>R126</f>
        <v>1358.3998043</v>
      </c>
      <c r="S125" s="53"/>
      <c r="T125" s="136">
        <f>T126</f>
        <v>346.94968</v>
      </c>
      <c r="AT125" s="17" t="s">
        <v>74</v>
      </c>
      <c r="AU125" s="17" t="s">
        <v>123</v>
      </c>
      <c r="BK125" s="137">
        <f>BK126</f>
        <v>0</v>
      </c>
    </row>
    <row r="126" spans="2:63" s="11" customFormat="1" ht="25.9" customHeight="1">
      <c r="B126" s="138"/>
      <c r="D126" s="139" t="s">
        <v>74</v>
      </c>
      <c r="E126" s="140" t="s">
        <v>146</v>
      </c>
      <c r="F126" s="140" t="s">
        <v>147</v>
      </c>
      <c r="I126" s="141"/>
      <c r="J126" s="142">
        <f>BK126</f>
        <v>0</v>
      </c>
      <c r="L126" s="138"/>
      <c r="M126" s="143"/>
      <c r="N126" s="144"/>
      <c r="O126" s="144"/>
      <c r="P126" s="145">
        <f>P127+P229+P231+P235+P249+P277+P279+P292</f>
        <v>0</v>
      </c>
      <c r="Q126" s="144"/>
      <c r="R126" s="145">
        <f>R127+R229+R231+R235+R249+R277+R279+R292</f>
        <v>1358.3998043</v>
      </c>
      <c r="S126" s="144"/>
      <c r="T126" s="146">
        <f>T127+T229+T231+T235+T249+T277+T279+T292</f>
        <v>346.94968</v>
      </c>
      <c r="AR126" s="139" t="s">
        <v>83</v>
      </c>
      <c r="AT126" s="147" t="s">
        <v>74</v>
      </c>
      <c r="AU126" s="147" t="s">
        <v>75</v>
      </c>
      <c r="AY126" s="139" t="s">
        <v>148</v>
      </c>
      <c r="BK126" s="148">
        <f>BK127+BK229+BK231+BK235+BK249+BK277+BK279+BK292</f>
        <v>0</v>
      </c>
    </row>
    <row r="127" spans="2:63" s="11" customFormat="1" ht="22.9" customHeight="1">
      <c r="B127" s="138"/>
      <c r="D127" s="139" t="s">
        <v>74</v>
      </c>
      <c r="E127" s="149" t="s">
        <v>83</v>
      </c>
      <c r="F127" s="149" t="s">
        <v>149</v>
      </c>
      <c r="I127" s="141"/>
      <c r="J127" s="150">
        <f>BK127</f>
        <v>0</v>
      </c>
      <c r="L127" s="138"/>
      <c r="M127" s="143"/>
      <c r="N127" s="144"/>
      <c r="O127" s="144"/>
      <c r="P127" s="145">
        <f>SUM(P128:P228)</f>
        <v>0</v>
      </c>
      <c r="Q127" s="144"/>
      <c r="R127" s="145">
        <f>SUM(R128:R228)</f>
        <v>1028.2207054</v>
      </c>
      <c r="S127" s="144"/>
      <c r="T127" s="146">
        <f>SUM(T128:T228)</f>
        <v>183.35368</v>
      </c>
      <c r="AR127" s="139" t="s">
        <v>83</v>
      </c>
      <c r="AT127" s="147" t="s">
        <v>74</v>
      </c>
      <c r="AU127" s="147" t="s">
        <v>83</v>
      </c>
      <c r="AY127" s="139" t="s">
        <v>148</v>
      </c>
      <c r="BK127" s="148">
        <f>SUM(BK128:BK228)</f>
        <v>0</v>
      </c>
    </row>
    <row r="128" spans="2:65" s="1" customFormat="1" ht="24" customHeight="1">
      <c r="B128" s="151"/>
      <c r="C128" s="152" t="s">
        <v>83</v>
      </c>
      <c r="D128" s="152" t="s">
        <v>150</v>
      </c>
      <c r="E128" s="153" t="s">
        <v>151</v>
      </c>
      <c r="F128" s="154" t="s">
        <v>152</v>
      </c>
      <c r="G128" s="155" t="s">
        <v>153</v>
      </c>
      <c r="H128" s="156">
        <v>224.748</v>
      </c>
      <c r="I128" s="157"/>
      <c r="J128" s="158">
        <f>ROUND(I128*H128,2)</f>
        <v>0</v>
      </c>
      <c r="K128" s="154" t="s">
        <v>154</v>
      </c>
      <c r="L128" s="32"/>
      <c r="M128" s="159" t="s">
        <v>1</v>
      </c>
      <c r="N128" s="160" t="s">
        <v>40</v>
      </c>
      <c r="O128" s="55"/>
      <c r="P128" s="161">
        <f>O128*H128</f>
        <v>0</v>
      </c>
      <c r="Q128" s="161">
        <v>0</v>
      </c>
      <c r="R128" s="161">
        <f>Q128*H128</f>
        <v>0</v>
      </c>
      <c r="S128" s="161">
        <v>0.44</v>
      </c>
      <c r="T128" s="162">
        <f>S128*H128</f>
        <v>98.88911999999999</v>
      </c>
      <c r="AR128" s="163" t="s">
        <v>155</v>
      </c>
      <c r="AT128" s="163" t="s">
        <v>150</v>
      </c>
      <c r="AU128" s="163" t="s">
        <v>85</v>
      </c>
      <c r="AY128" s="17" t="s">
        <v>148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7" t="s">
        <v>83</v>
      </c>
      <c r="BK128" s="164">
        <f>ROUND(I128*H128,2)</f>
        <v>0</v>
      </c>
      <c r="BL128" s="17" t="s">
        <v>155</v>
      </c>
      <c r="BM128" s="163" t="s">
        <v>156</v>
      </c>
    </row>
    <row r="129" spans="2:65" s="1" customFormat="1" ht="24" customHeight="1">
      <c r="B129" s="151"/>
      <c r="C129" s="152" t="s">
        <v>85</v>
      </c>
      <c r="D129" s="152" t="s">
        <v>150</v>
      </c>
      <c r="E129" s="153" t="s">
        <v>157</v>
      </c>
      <c r="F129" s="154" t="s">
        <v>158</v>
      </c>
      <c r="G129" s="155" t="s">
        <v>153</v>
      </c>
      <c r="H129" s="156">
        <v>224.748</v>
      </c>
      <c r="I129" s="157"/>
      <c r="J129" s="158">
        <f>ROUND(I129*H129,2)</f>
        <v>0</v>
      </c>
      <c r="K129" s="154" t="s">
        <v>154</v>
      </c>
      <c r="L129" s="32"/>
      <c r="M129" s="159" t="s">
        <v>1</v>
      </c>
      <c r="N129" s="160" t="s">
        <v>40</v>
      </c>
      <c r="O129" s="55"/>
      <c r="P129" s="161">
        <f>O129*H129</f>
        <v>0</v>
      </c>
      <c r="Q129" s="161">
        <v>0</v>
      </c>
      <c r="R129" s="161">
        <f>Q129*H129</f>
        <v>0</v>
      </c>
      <c r="S129" s="161">
        <v>0.22</v>
      </c>
      <c r="T129" s="162">
        <f>S129*H129</f>
        <v>49.444559999999996</v>
      </c>
      <c r="AR129" s="163" t="s">
        <v>155</v>
      </c>
      <c r="AT129" s="163" t="s">
        <v>150</v>
      </c>
      <c r="AU129" s="163" t="s">
        <v>85</v>
      </c>
      <c r="AY129" s="17" t="s">
        <v>148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17" t="s">
        <v>83</v>
      </c>
      <c r="BK129" s="164">
        <f>ROUND(I129*H129,2)</f>
        <v>0</v>
      </c>
      <c r="BL129" s="17" t="s">
        <v>155</v>
      </c>
      <c r="BM129" s="163" t="s">
        <v>159</v>
      </c>
    </row>
    <row r="130" spans="2:51" s="12" customFormat="1" ht="11.25">
      <c r="B130" s="165"/>
      <c r="D130" s="166" t="s">
        <v>160</v>
      </c>
      <c r="E130" s="167" t="s">
        <v>1</v>
      </c>
      <c r="F130" s="168" t="s">
        <v>161</v>
      </c>
      <c r="H130" s="169">
        <v>201.708</v>
      </c>
      <c r="I130" s="170"/>
      <c r="L130" s="165"/>
      <c r="M130" s="171"/>
      <c r="N130" s="172"/>
      <c r="O130" s="172"/>
      <c r="P130" s="172"/>
      <c r="Q130" s="172"/>
      <c r="R130" s="172"/>
      <c r="S130" s="172"/>
      <c r="T130" s="173"/>
      <c r="AT130" s="167" t="s">
        <v>160</v>
      </c>
      <c r="AU130" s="167" t="s">
        <v>85</v>
      </c>
      <c r="AV130" s="12" t="s">
        <v>85</v>
      </c>
      <c r="AW130" s="12" t="s">
        <v>31</v>
      </c>
      <c r="AX130" s="12" t="s">
        <v>75</v>
      </c>
      <c r="AY130" s="167" t="s">
        <v>148</v>
      </c>
    </row>
    <row r="131" spans="2:51" s="12" customFormat="1" ht="11.25">
      <c r="B131" s="165"/>
      <c r="D131" s="166" t="s">
        <v>160</v>
      </c>
      <c r="E131" s="167" t="s">
        <v>1</v>
      </c>
      <c r="F131" s="168" t="s">
        <v>162</v>
      </c>
      <c r="H131" s="169">
        <v>23.04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160</v>
      </c>
      <c r="AU131" s="167" t="s">
        <v>85</v>
      </c>
      <c r="AV131" s="12" t="s">
        <v>85</v>
      </c>
      <c r="AW131" s="12" t="s">
        <v>31</v>
      </c>
      <c r="AX131" s="12" t="s">
        <v>75</v>
      </c>
      <c r="AY131" s="167" t="s">
        <v>148</v>
      </c>
    </row>
    <row r="132" spans="2:51" s="13" customFormat="1" ht="11.25">
      <c r="B132" s="174"/>
      <c r="D132" s="166" t="s">
        <v>160</v>
      </c>
      <c r="E132" s="175" t="s">
        <v>92</v>
      </c>
      <c r="F132" s="176" t="s">
        <v>163</v>
      </c>
      <c r="H132" s="177">
        <v>224.748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160</v>
      </c>
      <c r="AU132" s="175" t="s">
        <v>85</v>
      </c>
      <c r="AV132" s="13" t="s">
        <v>155</v>
      </c>
      <c r="AW132" s="13" t="s">
        <v>31</v>
      </c>
      <c r="AX132" s="13" t="s">
        <v>83</v>
      </c>
      <c r="AY132" s="175" t="s">
        <v>148</v>
      </c>
    </row>
    <row r="133" spans="2:65" s="1" customFormat="1" ht="24" customHeight="1">
      <c r="B133" s="151"/>
      <c r="C133" s="152" t="s">
        <v>164</v>
      </c>
      <c r="D133" s="152" t="s">
        <v>150</v>
      </c>
      <c r="E133" s="153" t="s">
        <v>165</v>
      </c>
      <c r="F133" s="154" t="s">
        <v>166</v>
      </c>
      <c r="G133" s="155" t="s">
        <v>153</v>
      </c>
      <c r="H133" s="156">
        <v>340</v>
      </c>
      <c r="I133" s="157"/>
      <c r="J133" s="158">
        <f>ROUND(I133*H133,2)</f>
        <v>0</v>
      </c>
      <c r="K133" s="154" t="s">
        <v>154</v>
      </c>
      <c r="L133" s="32"/>
      <c r="M133" s="159" t="s">
        <v>1</v>
      </c>
      <c r="N133" s="160" t="s">
        <v>40</v>
      </c>
      <c r="O133" s="55"/>
      <c r="P133" s="161">
        <f>O133*H133</f>
        <v>0</v>
      </c>
      <c r="Q133" s="161">
        <v>4E-05</v>
      </c>
      <c r="R133" s="161">
        <f>Q133*H133</f>
        <v>0.013600000000000001</v>
      </c>
      <c r="S133" s="161">
        <v>0.103</v>
      </c>
      <c r="T133" s="162">
        <f>S133*H133</f>
        <v>35.019999999999996</v>
      </c>
      <c r="AR133" s="163" t="s">
        <v>155</v>
      </c>
      <c r="AT133" s="163" t="s">
        <v>150</v>
      </c>
      <c r="AU133" s="163" t="s">
        <v>85</v>
      </c>
      <c r="AY133" s="17" t="s">
        <v>148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7" t="s">
        <v>83</v>
      </c>
      <c r="BK133" s="164">
        <f>ROUND(I133*H133,2)</f>
        <v>0</v>
      </c>
      <c r="BL133" s="17" t="s">
        <v>155</v>
      </c>
      <c r="BM133" s="163" t="s">
        <v>167</v>
      </c>
    </row>
    <row r="134" spans="2:65" s="1" customFormat="1" ht="24" customHeight="1">
      <c r="B134" s="151"/>
      <c r="C134" s="152" t="s">
        <v>155</v>
      </c>
      <c r="D134" s="152" t="s">
        <v>150</v>
      </c>
      <c r="E134" s="153" t="s">
        <v>168</v>
      </c>
      <c r="F134" s="154" t="s">
        <v>169</v>
      </c>
      <c r="G134" s="155" t="s">
        <v>170</v>
      </c>
      <c r="H134" s="156">
        <v>9</v>
      </c>
      <c r="I134" s="157"/>
      <c r="J134" s="158">
        <f>ROUND(I134*H134,2)</f>
        <v>0</v>
      </c>
      <c r="K134" s="154" t="s">
        <v>154</v>
      </c>
      <c r="L134" s="32"/>
      <c r="M134" s="159" t="s">
        <v>1</v>
      </c>
      <c r="N134" s="160" t="s">
        <v>40</v>
      </c>
      <c r="O134" s="55"/>
      <c r="P134" s="161">
        <f>O134*H134</f>
        <v>0</v>
      </c>
      <c r="Q134" s="161">
        <v>0.00868</v>
      </c>
      <c r="R134" s="161">
        <f>Q134*H134</f>
        <v>0.07812</v>
      </c>
      <c r="S134" s="161">
        <v>0</v>
      </c>
      <c r="T134" s="162">
        <f>S134*H134</f>
        <v>0</v>
      </c>
      <c r="AR134" s="163" t="s">
        <v>155</v>
      </c>
      <c r="AT134" s="163" t="s">
        <v>150</v>
      </c>
      <c r="AU134" s="163" t="s">
        <v>85</v>
      </c>
      <c r="AY134" s="17" t="s">
        <v>148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7" t="s">
        <v>83</v>
      </c>
      <c r="BK134" s="164">
        <f>ROUND(I134*H134,2)</f>
        <v>0</v>
      </c>
      <c r="BL134" s="17" t="s">
        <v>155</v>
      </c>
      <c r="BM134" s="163" t="s">
        <v>171</v>
      </c>
    </row>
    <row r="135" spans="2:51" s="12" customFormat="1" ht="11.25">
      <c r="B135" s="165"/>
      <c r="D135" s="166" t="s">
        <v>160</v>
      </c>
      <c r="E135" s="167" t="s">
        <v>1</v>
      </c>
      <c r="F135" s="168" t="s">
        <v>172</v>
      </c>
      <c r="H135" s="169">
        <v>9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160</v>
      </c>
      <c r="AU135" s="167" t="s">
        <v>85</v>
      </c>
      <c r="AV135" s="12" t="s">
        <v>85</v>
      </c>
      <c r="AW135" s="12" t="s">
        <v>31</v>
      </c>
      <c r="AX135" s="12" t="s">
        <v>83</v>
      </c>
      <c r="AY135" s="167" t="s">
        <v>148</v>
      </c>
    </row>
    <row r="136" spans="2:65" s="1" customFormat="1" ht="24" customHeight="1">
      <c r="B136" s="151"/>
      <c r="C136" s="152" t="s">
        <v>173</v>
      </c>
      <c r="D136" s="152" t="s">
        <v>150</v>
      </c>
      <c r="E136" s="153" t="s">
        <v>174</v>
      </c>
      <c r="F136" s="154" t="s">
        <v>175</v>
      </c>
      <c r="G136" s="155" t="s">
        <v>170</v>
      </c>
      <c r="H136" s="156">
        <v>3</v>
      </c>
      <c r="I136" s="157"/>
      <c r="J136" s="158">
        <f>ROUND(I136*H136,2)</f>
        <v>0</v>
      </c>
      <c r="K136" s="154" t="s">
        <v>154</v>
      </c>
      <c r="L136" s="32"/>
      <c r="M136" s="159" t="s">
        <v>1</v>
      </c>
      <c r="N136" s="160" t="s">
        <v>40</v>
      </c>
      <c r="O136" s="55"/>
      <c r="P136" s="161">
        <f>O136*H136</f>
        <v>0</v>
      </c>
      <c r="Q136" s="161">
        <v>0.0369</v>
      </c>
      <c r="R136" s="161">
        <f>Q136*H136</f>
        <v>0.1107</v>
      </c>
      <c r="S136" s="161">
        <v>0</v>
      </c>
      <c r="T136" s="162">
        <f>S136*H136</f>
        <v>0</v>
      </c>
      <c r="AR136" s="163" t="s">
        <v>155</v>
      </c>
      <c r="AT136" s="163" t="s">
        <v>150</v>
      </c>
      <c r="AU136" s="163" t="s">
        <v>85</v>
      </c>
      <c r="AY136" s="17" t="s">
        <v>148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17" t="s">
        <v>83</v>
      </c>
      <c r="BK136" s="164">
        <f>ROUND(I136*H136,2)</f>
        <v>0</v>
      </c>
      <c r="BL136" s="17" t="s">
        <v>155</v>
      </c>
      <c r="BM136" s="163" t="s">
        <v>176</v>
      </c>
    </row>
    <row r="137" spans="2:51" s="12" customFormat="1" ht="11.25">
      <c r="B137" s="165"/>
      <c r="D137" s="166" t="s">
        <v>160</v>
      </c>
      <c r="E137" s="167" t="s">
        <v>1</v>
      </c>
      <c r="F137" s="168" t="s">
        <v>177</v>
      </c>
      <c r="H137" s="169">
        <v>3</v>
      </c>
      <c r="I137" s="170"/>
      <c r="L137" s="165"/>
      <c r="M137" s="171"/>
      <c r="N137" s="172"/>
      <c r="O137" s="172"/>
      <c r="P137" s="172"/>
      <c r="Q137" s="172"/>
      <c r="R137" s="172"/>
      <c r="S137" s="172"/>
      <c r="T137" s="173"/>
      <c r="AT137" s="167" t="s">
        <v>160</v>
      </c>
      <c r="AU137" s="167" t="s">
        <v>85</v>
      </c>
      <c r="AV137" s="12" t="s">
        <v>85</v>
      </c>
      <c r="AW137" s="12" t="s">
        <v>31</v>
      </c>
      <c r="AX137" s="12" t="s">
        <v>83</v>
      </c>
      <c r="AY137" s="167" t="s">
        <v>148</v>
      </c>
    </row>
    <row r="138" spans="2:65" s="1" customFormat="1" ht="16.5" customHeight="1">
      <c r="B138" s="151"/>
      <c r="C138" s="152" t="s">
        <v>178</v>
      </c>
      <c r="D138" s="152" t="s">
        <v>150</v>
      </c>
      <c r="E138" s="153" t="s">
        <v>179</v>
      </c>
      <c r="F138" s="154" t="s">
        <v>180</v>
      </c>
      <c r="G138" s="155" t="s">
        <v>170</v>
      </c>
      <c r="H138" s="156">
        <v>185</v>
      </c>
      <c r="I138" s="157"/>
      <c r="J138" s="158">
        <f>ROUND(I138*H138,2)</f>
        <v>0</v>
      </c>
      <c r="K138" s="154" t="s">
        <v>154</v>
      </c>
      <c r="L138" s="32"/>
      <c r="M138" s="159" t="s">
        <v>1</v>
      </c>
      <c r="N138" s="160" t="s">
        <v>40</v>
      </c>
      <c r="O138" s="55"/>
      <c r="P138" s="161">
        <f>O138*H138</f>
        <v>0</v>
      </c>
      <c r="Q138" s="161">
        <v>0.00055</v>
      </c>
      <c r="R138" s="161">
        <f>Q138*H138</f>
        <v>0.10175000000000001</v>
      </c>
      <c r="S138" s="161">
        <v>0</v>
      </c>
      <c r="T138" s="162">
        <f>S138*H138</f>
        <v>0</v>
      </c>
      <c r="AR138" s="163" t="s">
        <v>155</v>
      </c>
      <c r="AT138" s="163" t="s">
        <v>150</v>
      </c>
      <c r="AU138" s="163" t="s">
        <v>85</v>
      </c>
      <c r="AY138" s="17" t="s">
        <v>148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7" t="s">
        <v>83</v>
      </c>
      <c r="BK138" s="164">
        <f>ROUND(I138*H138,2)</f>
        <v>0</v>
      </c>
      <c r="BL138" s="17" t="s">
        <v>155</v>
      </c>
      <c r="BM138" s="163" t="s">
        <v>181</v>
      </c>
    </row>
    <row r="139" spans="2:65" s="1" customFormat="1" ht="16.5" customHeight="1">
      <c r="B139" s="151"/>
      <c r="C139" s="152" t="s">
        <v>182</v>
      </c>
      <c r="D139" s="152" t="s">
        <v>150</v>
      </c>
      <c r="E139" s="153" t="s">
        <v>183</v>
      </c>
      <c r="F139" s="154" t="s">
        <v>184</v>
      </c>
      <c r="G139" s="155" t="s">
        <v>170</v>
      </c>
      <c r="H139" s="156">
        <v>185</v>
      </c>
      <c r="I139" s="157"/>
      <c r="J139" s="158">
        <f>ROUND(I139*H139,2)</f>
        <v>0</v>
      </c>
      <c r="K139" s="154" t="s">
        <v>154</v>
      </c>
      <c r="L139" s="32"/>
      <c r="M139" s="159" t="s">
        <v>1</v>
      </c>
      <c r="N139" s="160" t="s">
        <v>40</v>
      </c>
      <c r="O139" s="55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AR139" s="163" t="s">
        <v>155</v>
      </c>
      <c r="AT139" s="163" t="s">
        <v>150</v>
      </c>
      <c r="AU139" s="163" t="s">
        <v>85</v>
      </c>
      <c r="AY139" s="17" t="s">
        <v>148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7" t="s">
        <v>83</v>
      </c>
      <c r="BK139" s="164">
        <f>ROUND(I139*H139,2)</f>
        <v>0</v>
      </c>
      <c r="BL139" s="17" t="s">
        <v>155</v>
      </c>
      <c r="BM139" s="163" t="s">
        <v>185</v>
      </c>
    </row>
    <row r="140" spans="2:65" s="1" customFormat="1" ht="16.5" customHeight="1">
      <c r="B140" s="151"/>
      <c r="C140" s="152" t="s">
        <v>186</v>
      </c>
      <c r="D140" s="152" t="s">
        <v>150</v>
      </c>
      <c r="E140" s="153" t="s">
        <v>187</v>
      </c>
      <c r="F140" s="154" t="s">
        <v>188</v>
      </c>
      <c r="G140" s="155" t="s">
        <v>189</v>
      </c>
      <c r="H140" s="156">
        <v>8.1</v>
      </c>
      <c r="I140" s="157"/>
      <c r="J140" s="158">
        <f>ROUND(I140*H140,2)</f>
        <v>0</v>
      </c>
      <c r="K140" s="154" t="s">
        <v>154</v>
      </c>
      <c r="L140" s="32"/>
      <c r="M140" s="159" t="s">
        <v>1</v>
      </c>
      <c r="N140" s="160" t="s">
        <v>40</v>
      </c>
      <c r="O140" s="55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AR140" s="163" t="s">
        <v>155</v>
      </c>
      <c r="AT140" s="163" t="s">
        <v>150</v>
      </c>
      <c r="AU140" s="163" t="s">
        <v>85</v>
      </c>
      <c r="AY140" s="17" t="s">
        <v>148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7" t="s">
        <v>83</v>
      </c>
      <c r="BK140" s="164">
        <f>ROUND(I140*H140,2)</f>
        <v>0</v>
      </c>
      <c r="BL140" s="17" t="s">
        <v>155</v>
      </c>
      <c r="BM140" s="163" t="s">
        <v>190</v>
      </c>
    </row>
    <row r="141" spans="2:51" s="12" customFormat="1" ht="11.25">
      <c r="B141" s="165"/>
      <c r="D141" s="166" t="s">
        <v>160</v>
      </c>
      <c r="E141" s="167" t="s">
        <v>97</v>
      </c>
      <c r="F141" s="168" t="s">
        <v>191</v>
      </c>
      <c r="H141" s="169">
        <v>8.1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160</v>
      </c>
      <c r="AU141" s="167" t="s">
        <v>85</v>
      </c>
      <c r="AV141" s="12" t="s">
        <v>85</v>
      </c>
      <c r="AW141" s="12" t="s">
        <v>31</v>
      </c>
      <c r="AX141" s="12" t="s">
        <v>83</v>
      </c>
      <c r="AY141" s="167" t="s">
        <v>148</v>
      </c>
    </row>
    <row r="142" spans="2:65" s="1" customFormat="1" ht="24" customHeight="1">
      <c r="B142" s="151"/>
      <c r="C142" s="152" t="s">
        <v>192</v>
      </c>
      <c r="D142" s="152" t="s">
        <v>150</v>
      </c>
      <c r="E142" s="153" t="s">
        <v>193</v>
      </c>
      <c r="F142" s="154" t="s">
        <v>194</v>
      </c>
      <c r="G142" s="155" t="s">
        <v>189</v>
      </c>
      <c r="H142" s="156">
        <v>295.288</v>
      </c>
      <c r="I142" s="157"/>
      <c r="J142" s="158">
        <f>ROUND(I142*H142,2)</f>
        <v>0</v>
      </c>
      <c r="K142" s="154" t="s">
        <v>154</v>
      </c>
      <c r="L142" s="32"/>
      <c r="M142" s="159" t="s">
        <v>1</v>
      </c>
      <c r="N142" s="160" t="s">
        <v>40</v>
      </c>
      <c r="O142" s="55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63" t="s">
        <v>155</v>
      </c>
      <c r="AT142" s="163" t="s">
        <v>150</v>
      </c>
      <c r="AU142" s="163" t="s">
        <v>85</v>
      </c>
      <c r="AY142" s="17" t="s">
        <v>148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7" t="s">
        <v>83</v>
      </c>
      <c r="BK142" s="164">
        <f>ROUND(I142*H142,2)</f>
        <v>0</v>
      </c>
      <c r="BL142" s="17" t="s">
        <v>155</v>
      </c>
      <c r="BM142" s="163" t="s">
        <v>195</v>
      </c>
    </row>
    <row r="143" spans="2:51" s="12" customFormat="1" ht="11.25">
      <c r="B143" s="165"/>
      <c r="D143" s="166" t="s">
        <v>160</v>
      </c>
      <c r="E143" s="167" t="s">
        <v>1</v>
      </c>
      <c r="F143" s="168" t="s">
        <v>196</v>
      </c>
      <c r="H143" s="169">
        <v>45.731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160</v>
      </c>
      <c r="AU143" s="167" t="s">
        <v>85</v>
      </c>
      <c r="AV143" s="12" t="s">
        <v>85</v>
      </c>
      <c r="AW143" s="12" t="s">
        <v>31</v>
      </c>
      <c r="AX143" s="12" t="s">
        <v>75</v>
      </c>
      <c r="AY143" s="167" t="s">
        <v>148</v>
      </c>
    </row>
    <row r="144" spans="2:51" s="12" customFormat="1" ht="11.25">
      <c r="B144" s="165"/>
      <c r="D144" s="166" t="s">
        <v>160</v>
      </c>
      <c r="E144" s="167" t="s">
        <v>1</v>
      </c>
      <c r="F144" s="168" t="s">
        <v>197</v>
      </c>
      <c r="H144" s="169">
        <v>105.111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160</v>
      </c>
      <c r="AU144" s="167" t="s">
        <v>85</v>
      </c>
      <c r="AV144" s="12" t="s">
        <v>85</v>
      </c>
      <c r="AW144" s="12" t="s">
        <v>31</v>
      </c>
      <c r="AX144" s="12" t="s">
        <v>75</v>
      </c>
      <c r="AY144" s="167" t="s">
        <v>148</v>
      </c>
    </row>
    <row r="145" spans="2:51" s="12" customFormat="1" ht="11.25">
      <c r="B145" s="165"/>
      <c r="D145" s="166" t="s">
        <v>160</v>
      </c>
      <c r="E145" s="167" t="s">
        <v>1</v>
      </c>
      <c r="F145" s="168" t="s">
        <v>198</v>
      </c>
      <c r="H145" s="169">
        <v>141.962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67" t="s">
        <v>160</v>
      </c>
      <c r="AU145" s="167" t="s">
        <v>85</v>
      </c>
      <c r="AV145" s="12" t="s">
        <v>85</v>
      </c>
      <c r="AW145" s="12" t="s">
        <v>31</v>
      </c>
      <c r="AX145" s="12" t="s">
        <v>75</v>
      </c>
      <c r="AY145" s="167" t="s">
        <v>148</v>
      </c>
    </row>
    <row r="146" spans="2:51" s="12" customFormat="1" ht="11.25">
      <c r="B146" s="165"/>
      <c r="D146" s="166" t="s">
        <v>160</v>
      </c>
      <c r="E146" s="167" t="s">
        <v>1</v>
      </c>
      <c r="F146" s="168" t="s">
        <v>199</v>
      </c>
      <c r="H146" s="169">
        <v>174.399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160</v>
      </c>
      <c r="AU146" s="167" t="s">
        <v>85</v>
      </c>
      <c r="AV146" s="12" t="s">
        <v>85</v>
      </c>
      <c r="AW146" s="12" t="s">
        <v>31</v>
      </c>
      <c r="AX146" s="12" t="s">
        <v>75</v>
      </c>
      <c r="AY146" s="167" t="s">
        <v>148</v>
      </c>
    </row>
    <row r="147" spans="2:51" s="12" customFormat="1" ht="11.25">
      <c r="B147" s="165"/>
      <c r="D147" s="166" t="s">
        <v>160</v>
      </c>
      <c r="E147" s="167" t="s">
        <v>1</v>
      </c>
      <c r="F147" s="168" t="s">
        <v>200</v>
      </c>
      <c r="H147" s="169">
        <v>144.537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160</v>
      </c>
      <c r="AU147" s="167" t="s">
        <v>85</v>
      </c>
      <c r="AV147" s="12" t="s">
        <v>85</v>
      </c>
      <c r="AW147" s="12" t="s">
        <v>31</v>
      </c>
      <c r="AX147" s="12" t="s">
        <v>75</v>
      </c>
      <c r="AY147" s="167" t="s">
        <v>148</v>
      </c>
    </row>
    <row r="148" spans="2:51" s="12" customFormat="1" ht="11.25">
      <c r="B148" s="165"/>
      <c r="D148" s="166" t="s">
        <v>160</v>
      </c>
      <c r="E148" s="167" t="s">
        <v>1</v>
      </c>
      <c r="F148" s="168" t="s">
        <v>201</v>
      </c>
      <c r="H148" s="169">
        <v>66.488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160</v>
      </c>
      <c r="AU148" s="167" t="s">
        <v>85</v>
      </c>
      <c r="AV148" s="12" t="s">
        <v>85</v>
      </c>
      <c r="AW148" s="12" t="s">
        <v>31</v>
      </c>
      <c r="AX148" s="12" t="s">
        <v>75</v>
      </c>
      <c r="AY148" s="167" t="s">
        <v>148</v>
      </c>
    </row>
    <row r="149" spans="2:51" s="14" customFormat="1" ht="11.25">
      <c r="B149" s="182"/>
      <c r="D149" s="166" t="s">
        <v>160</v>
      </c>
      <c r="E149" s="183" t="s">
        <v>111</v>
      </c>
      <c r="F149" s="184" t="s">
        <v>202</v>
      </c>
      <c r="H149" s="185">
        <v>678.228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160</v>
      </c>
      <c r="AU149" s="183" t="s">
        <v>85</v>
      </c>
      <c r="AV149" s="14" t="s">
        <v>164</v>
      </c>
      <c r="AW149" s="14" t="s">
        <v>31</v>
      </c>
      <c r="AX149" s="14" t="s">
        <v>75</v>
      </c>
      <c r="AY149" s="183" t="s">
        <v>148</v>
      </c>
    </row>
    <row r="150" spans="2:51" s="12" customFormat="1" ht="11.25">
      <c r="B150" s="165"/>
      <c r="D150" s="166" t="s">
        <v>160</v>
      </c>
      <c r="E150" s="167" t="s">
        <v>1</v>
      </c>
      <c r="F150" s="168" t="s">
        <v>203</v>
      </c>
      <c r="H150" s="169">
        <v>-87.652</v>
      </c>
      <c r="I150" s="170"/>
      <c r="L150" s="165"/>
      <c r="M150" s="171"/>
      <c r="N150" s="172"/>
      <c r="O150" s="172"/>
      <c r="P150" s="172"/>
      <c r="Q150" s="172"/>
      <c r="R150" s="172"/>
      <c r="S150" s="172"/>
      <c r="T150" s="173"/>
      <c r="AT150" s="167" t="s">
        <v>160</v>
      </c>
      <c r="AU150" s="167" t="s">
        <v>85</v>
      </c>
      <c r="AV150" s="12" t="s">
        <v>85</v>
      </c>
      <c r="AW150" s="12" t="s">
        <v>31</v>
      </c>
      <c r="AX150" s="12" t="s">
        <v>75</v>
      </c>
      <c r="AY150" s="167" t="s">
        <v>148</v>
      </c>
    </row>
    <row r="151" spans="2:51" s="13" customFormat="1" ht="11.25">
      <c r="B151" s="174"/>
      <c r="D151" s="166" t="s">
        <v>160</v>
      </c>
      <c r="E151" s="175" t="s">
        <v>109</v>
      </c>
      <c r="F151" s="176" t="s">
        <v>163</v>
      </c>
      <c r="H151" s="177">
        <v>590.576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160</v>
      </c>
      <c r="AU151" s="175" t="s">
        <v>85</v>
      </c>
      <c r="AV151" s="13" t="s">
        <v>155</v>
      </c>
      <c r="AW151" s="13" t="s">
        <v>31</v>
      </c>
      <c r="AX151" s="13" t="s">
        <v>75</v>
      </c>
      <c r="AY151" s="175" t="s">
        <v>148</v>
      </c>
    </row>
    <row r="152" spans="2:51" s="12" customFormat="1" ht="11.25">
      <c r="B152" s="165"/>
      <c r="D152" s="166" t="s">
        <v>160</v>
      </c>
      <c r="E152" s="167" t="s">
        <v>1</v>
      </c>
      <c r="F152" s="168" t="s">
        <v>204</v>
      </c>
      <c r="H152" s="169">
        <v>295.288</v>
      </c>
      <c r="I152" s="170"/>
      <c r="L152" s="165"/>
      <c r="M152" s="171"/>
      <c r="N152" s="172"/>
      <c r="O152" s="172"/>
      <c r="P152" s="172"/>
      <c r="Q152" s="172"/>
      <c r="R152" s="172"/>
      <c r="S152" s="172"/>
      <c r="T152" s="173"/>
      <c r="AT152" s="167" t="s">
        <v>160</v>
      </c>
      <c r="AU152" s="167" t="s">
        <v>85</v>
      </c>
      <c r="AV152" s="12" t="s">
        <v>85</v>
      </c>
      <c r="AW152" s="12" t="s">
        <v>31</v>
      </c>
      <c r="AX152" s="12" t="s">
        <v>83</v>
      </c>
      <c r="AY152" s="167" t="s">
        <v>148</v>
      </c>
    </row>
    <row r="153" spans="2:65" s="1" customFormat="1" ht="24" customHeight="1">
      <c r="B153" s="151"/>
      <c r="C153" s="152" t="s">
        <v>205</v>
      </c>
      <c r="D153" s="152" t="s">
        <v>150</v>
      </c>
      <c r="E153" s="153" t="s">
        <v>206</v>
      </c>
      <c r="F153" s="154" t="s">
        <v>207</v>
      </c>
      <c r="G153" s="155" t="s">
        <v>189</v>
      </c>
      <c r="H153" s="156">
        <v>88.586</v>
      </c>
      <c r="I153" s="157"/>
      <c r="J153" s="158">
        <f>ROUND(I153*H153,2)</f>
        <v>0</v>
      </c>
      <c r="K153" s="154" t="s">
        <v>154</v>
      </c>
      <c r="L153" s="32"/>
      <c r="M153" s="159" t="s">
        <v>1</v>
      </c>
      <c r="N153" s="160" t="s">
        <v>40</v>
      </c>
      <c r="O153" s="55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AR153" s="163" t="s">
        <v>155</v>
      </c>
      <c r="AT153" s="163" t="s">
        <v>150</v>
      </c>
      <c r="AU153" s="163" t="s">
        <v>85</v>
      </c>
      <c r="AY153" s="17" t="s">
        <v>148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17" t="s">
        <v>83</v>
      </c>
      <c r="BK153" s="164">
        <f>ROUND(I153*H153,2)</f>
        <v>0</v>
      </c>
      <c r="BL153" s="17" t="s">
        <v>155</v>
      </c>
      <c r="BM153" s="163" t="s">
        <v>208</v>
      </c>
    </row>
    <row r="154" spans="2:51" s="12" customFormat="1" ht="11.25">
      <c r="B154" s="165"/>
      <c r="D154" s="166" t="s">
        <v>160</v>
      </c>
      <c r="E154" s="167" t="s">
        <v>1</v>
      </c>
      <c r="F154" s="168" t="s">
        <v>209</v>
      </c>
      <c r="H154" s="169">
        <v>88.586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160</v>
      </c>
      <c r="AU154" s="167" t="s">
        <v>85</v>
      </c>
      <c r="AV154" s="12" t="s">
        <v>85</v>
      </c>
      <c r="AW154" s="12" t="s">
        <v>31</v>
      </c>
      <c r="AX154" s="12" t="s">
        <v>83</v>
      </c>
      <c r="AY154" s="167" t="s">
        <v>148</v>
      </c>
    </row>
    <row r="155" spans="2:65" s="1" customFormat="1" ht="24" customHeight="1">
      <c r="B155" s="151"/>
      <c r="C155" s="152" t="s">
        <v>210</v>
      </c>
      <c r="D155" s="152" t="s">
        <v>150</v>
      </c>
      <c r="E155" s="153" t="s">
        <v>211</v>
      </c>
      <c r="F155" s="154" t="s">
        <v>212</v>
      </c>
      <c r="G155" s="155" t="s">
        <v>189</v>
      </c>
      <c r="H155" s="156">
        <v>295.288</v>
      </c>
      <c r="I155" s="157"/>
      <c r="J155" s="158">
        <f>ROUND(I155*H155,2)</f>
        <v>0</v>
      </c>
      <c r="K155" s="154" t="s">
        <v>154</v>
      </c>
      <c r="L155" s="32"/>
      <c r="M155" s="159" t="s">
        <v>1</v>
      </c>
      <c r="N155" s="160" t="s">
        <v>40</v>
      </c>
      <c r="O155" s="55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155</v>
      </c>
      <c r="AT155" s="163" t="s">
        <v>150</v>
      </c>
      <c r="AU155" s="163" t="s">
        <v>85</v>
      </c>
      <c r="AY155" s="17" t="s">
        <v>148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155</v>
      </c>
      <c r="BM155" s="163" t="s">
        <v>213</v>
      </c>
    </row>
    <row r="156" spans="2:51" s="12" customFormat="1" ht="11.25">
      <c r="B156" s="165"/>
      <c r="D156" s="166" t="s">
        <v>160</v>
      </c>
      <c r="E156" s="167" t="s">
        <v>1</v>
      </c>
      <c r="F156" s="168" t="s">
        <v>204</v>
      </c>
      <c r="H156" s="169">
        <v>295.288</v>
      </c>
      <c r="I156" s="170"/>
      <c r="L156" s="165"/>
      <c r="M156" s="171"/>
      <c r="N156" s="172"/>
      <c r="O156" s="172"/>
      <c r="P156" s="172"/>
      <c r="Q156" s="172"/>
      <c r="R156" s="172"/>
      <c r="S156" s="172"/>
      <c r="T156" s="173"/>
      <c r="AT156" s="167" t="s">
        <v>160</v>
      </c>
      <c r="AU156" s="167" t="s">
        <v>85</v>
      </c>
      <c r="AV156" s="12" t="s">
        <v>85</v>
      </c>
      <c r="AW156" s="12" t="s">
        <v>31</v>
      </c>
      <c r="AX156" s="12" t="s">
        <v>83</v>
      </c>
      <c r="AY156" s="167" t="s">
        <v>148</v>
      </c>
    </row>
    <row r="157" spans="2:65" s="1" customFormat="1" ht="24" customHeight="1">
      <c r="B157" s="151"/>
      <c r="C157" s="152" t="s">
        <v>214</v>
      </c>
      <c r="D157" s="152" t="s">
        <v>150</v>
      </c>
      <c r="E157" s="153" t="s">
        <v>215</v>
      </c>
      <c r="F157" s="154" t="s">
        <v>216</v>
      </c>
      <c r="G157" s="155" t="s">
        <v>189</v>
      </c>
      <c r="H157" s="156">
        <v>88.586</v>
      </c>
      <c r="I157" s="157"/>
      <c r="J157" s="158">
        <f>ROUND(I157*H157,2)</f>
        <v>0</v>
      </c>
      <c r="K157" s="154" t="s">
        <v>154</v>
      </c>
      <c r="L157" s="32"/>
      <c r="M157" s="159" t="s">
        <v>1</v>
      </c>
      <c r="N157" s="160" t="s">
        <v>40</v>
      </c>
      <c r="O157" s="55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AR157" s="163" t="s">
        <v>155</v>
      </c>
      <c r="AT157" s="163" t="s">
        <v>150</v>
      </c>
      <c r="AU157" s="163" t="s">
        <v>85</v>
      </c>
      <c r="AY157" s="17" t="s">
        <v>148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7" t="s">
        <v>83</v>
      </c>
      <c r="BK157" s="164">
        <f>ROUND(I157*H157,2)</f>
        <v>0</v>
      </c>
      <c r="BL157" s="17" t="s">
        <v>155</v>
      </c>
      <c r="BM157" s="163" t="s">
        <v>217</v>
      </c>
    </row>
    <row r="158" spans="2:51" s="12" customFormat="1" ht="11.25">
      <c r="B158" s="165"/>
      <c r="D158" s="166" t="s">
        <v>160</v>
      </c>
      <c r="E158" s="167" t="s">
        <v>1</v>
      </c>
      <c r="F158" s="168" t="s">
        <v>209</v>
      </c>
      <c r="H158" s="169">
        <v>88.586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160</v>
      </c>
      <c r="AU158" s="167" t="s">
        <v>85</v>
      </c>
      <c r="AV158" s="12" t="s">
        <v>85</v>
      </c>
      <c r="AW158" s="12" t="s">
        <v>31</v>
      </c>
      <c r="AX158" s="12" t="s">
        <v>83</v>
      </c>
      <c r="AY158" s="167" t="s">
        <v>148</v>
      </c>
    </row>
    <row r="159" spans="2:65" s="1" customFormat="1" ht="16.5" customHeight="1">
      <c r="B159" s="151"/>
      <c r="C159" s="152" t="s">
        <v>218</v>
      </c>
      <c r="D159" s="152" t="s">
        <v>150</v>
      </c>
      <c r="E159" s="153" t="s">
        <v>219</v>
      </c>
      <c r="F159" s="154" t="s">
        <v>220</v>
      </c>
      <c r="G159" s="155" t="s">
        <v>189</v>
      </c>
      <c r="H159" s="156">
        <v>41.991</v>
      </c>
      <c r="I159" s="157"/>
      <c r="J159" s="158">
        <f>ROUND(I159*H159,2)</f>
        <v>0</v>
      </c>
      <c r="K159" s="154" t="s">
        <v>154</v>
      </c>
      <c r="L159" s="32"/>
      <c r="M159" s="159" t="s">
        <v>1</v>
      </c>
      <c r="N159" s="160" t="s">
        <v>40</v>
      </c>
      <c r="O159" s="55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AR159" s="163" t="s">
        <v>155</v>
      </c>
      <c r="AT159" s="163" t="s">
        <v>150</v>
      </c>
      <c r="AU159" s="163" t="s">
        <v>85</v>
      </c>
      <c r="AY159" s="17" t="s">
        <v>148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7" t="s">
        <v>83</v>
      </c>
      <c r="BK159" s="164">
        <f>ROUND(I159*H159,2)</f>
        <v>0</v>
      </c>
      <c r="BL159" s="17" t="s">
        <v>155</v>
      </c>
      <c r="BM159" s="163" t="s">
        <v>221</v>
      </c>
    </row>
    <row r="160" spans="2:51" s="15" customFormat="1" ht="11.25">
      <c r="B160" s="190"/>
      <c r="D160" s="166" t="s">
        <v>160</v>
      </c>
      <c r="E160" s="191" t="s">
        <v>1</v>
      </c>
      <c r="F160" s="192" t="s">
        <v>222</v>
      </c>
      <c r="H160" s="191" t="s">
        <v>1</v>
      </c>
      <c r="I160" s="193"/>
      <c r="L160" s="190"/>
      <c r="M160" s="194"/>
      <c r="N160" s="195"/>
      <c r="O160" s="195"/>
      <c r="P160" s="195"/>
      <c r="Q160" s="195"/>
      <c r="R160" s="195"/>
      <c r="S160" s="195"/>
      <c r="T160" s="196"/>
      <c r="AT160" s="191" t="s">
        <v>160</v>
      </c>
      <c r="AU160" s="191" t="s">
        <v>85</v>
      </c>
      <c r="AV160" s="15" t="s">
        <v>83</v>
      </c>
      <c r="AW160" s="15" t="s">
        <v>31</v>
      </c>
      <c r="AX160" s="15" t="s">
        <v>75</v>
      </c>
      <c r="AY160" s="191" t="s">
        <v>148</v>
      </c>
    </row>
    <row r="161" spans="2:51" s="12" customFormat="1" ht="11.25">
      <c r="B161" s="165"/>
      <c r="D161" s="166" t="s">
        <v>160</v>
      </c>
      <c r="E161" s="167" t="s">
        <v>1</v>
      </c>
      <c r="F161" s="168" t="s">
        <v>223</v>
      </c>
      <c r="H161" s="169">
        <v>83.981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160</v>
      </c>
      <c r="AU161" s="167" t="s">
        <v>85</v>
      </c>
      <c r="AV161" s="12" t="s">
        <v>85</v>
      </c>
      <c r="AW161" s="12" t="s">
        <v>31</v>
      </c>
      <c r="AX161" s="12" t="s">
        <v>75</v>
      </c>
      <c r="AY161" s="167" t="s">
        <v>148</v>
      </c>
    </row>
    <row r="162" spans="2:51" s="13" customFormat="1" ht="11.25">
      <c r="B162" s="174"/>
      <c r="D162" s="166" t="s">
        <v>160</v>
      </c>
      <c r="E162" s="175" t="s">
        <v>113</v>
      </c>
      <c r="F162" s="176" t="s">
        <v>163</v>
      </c>
      <c r="H162" s="177">
        <v>83.981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160</v>
      </c>
      <c r="AU162" s="175" t="s">
        <v>85</v>
      </c>
      <c r="AV162" s="13" t="s">
        <v>155</v>
      </c>
      <c r="AW162" s="13" t="s">
        <v>31</v>
      </c>
      <c r="AX162" s="13" t="s">
        <v>75</v>
      </c>
      <c r="AY162" s="175" t="s">
        <v>148</v>
      </c>
    </row>
    <row r="163" spans="2:51" s="12" customFormat="1" ht="11.25">
      <c r="B163" s="165"/>
      <c r="D163" s="166" t="s">
        <v>160</v>
      </c>
      <c r="E163" s="167" t="s">
        <v>1</v>
      </c>
      <c r="F163" s="168" t="s">
        <v>224</v>
      </c>
      <c r="H163" s="169">
        <v>41.991</v>
      </c>
      <c r="I163" s="170"/>
      <c r="L163" s="165"/>
      <c r="M163" s="171"/>
      <c r="N163" s="172"/>
      <c r="O163" s="172"/>
      <c r="P163" s="172"/>
      <c r="Q163" s="172"/>
      <c r="R163" s="172"/>
      <c r="S163" s="172"/>
      <c r="T163" s="173"/>
      <c r="AT163" s="167" t="s">
        <v>160</v>
      </c>
      <c r="AU163" s="167" t="s">
        <v>85</v>
      </c>
      <c r="AV163" s="12" t="s">
        <v>85</v>
      </c>
      <c r="AW163" s="12" t="s">
        <v>31</v>
      </c>
      <c r="AX163" s="12" t="s">
        <v>83</v>
      </c>
      <c r="AY163" s="167" t="s">
        <v>148</v>
      </c>
    </row>
    <row r="164" spans="2:65" s="1" customFormat="1" ht="16.5" customHeight="1">
      <c r="B164" s="151"/>
      <c r="C164" s="152" t="s">
        <v>225</v>
      </c>
      <c r="D164" s="152" t="s">
        <v>150</v>
      </c>
      <c r="E164" s="153" t="s">
        <v>226</v>
      </c>
      <c r="F164" s="154" t="s">
        <v>227</v>
      </c>
      <c r="G164" s="155" t="s">
        <v>189</v>
      </c>
      <c r="H164" s="156">
        <v>12.597</v>
      </c>
      <c r="I164" s="157"/>
      <c r="J164" s="158">
        <f>ROUND(I164*H164,2)</f>
        <v>0</v>
      </c>
      <c r="K164" s="154" t="s">
        <v>154</v>
      </c>
      <c r="L164" s="32"/>
      <c r="M164" s="159" t="s">
        <v>1</v>
      </c>
      <c r="N164" s="160" t="s">
        <v>40</v>
      </c>
      <c r="O164" s="55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AR164" s="163" t="s">
        <v>155</v>
      </c>
      <c r="AT164" s="163" t="s">
        <v>150</v>
      </c>
      <c r="AU164" s="163" t="s">
        <v>85</v>
      </c>
      <c r="AY164" s="17" t="s">
        <v>148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7" t="s">
        <v>83</v>
      </c>
      <c r="BK164" s="164">
        <f>ROUND(I164*H164,2)</f>
        <v>0</v>
      </c>
      <c r="BL164" s="17" t="s">
        <v>155</v>
      </c>
      <c r="BM164" s="163" t="s">
        <v>228</v>
      </c>
    </row>
    <row r="165" spans="2:51" s="12" customFormat="1" ht="11.25">
      <c r="B165" s="165"/>
      <c r="D165" s="166" t="s">
        <v>160</v>
      </c>
      <c r="E165" s="167" t="s">
        <v>1</v>
      </c>
      <c r="F165" s="168" t="s">
        <v>229</v>
      </c>
      <c r="H165" s="169">
        <v>12.597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160</v>
      </c>
      <c r="AU165" s="167" t="s">
        <v>85</v>
      </c>
      <c r="AV165" s="12" t="s">
        <v>85</v>
      </c>
      <c r="AW165" s="12" t="s">
        <v>31</v>
      </c>
      <c r="AX165" s="12" t="s">
        <v>83</v>
      </c>
      <c r="AY165" s="167" t="s">
        <v>148</v>
      </c>
    </row>
    <row r="166" spans="2:65" s="1" customFormat="1" ht="16.5" customHeight="1">
      <c r="B166" s="151"/>
      <c r="C166" s="152" t="s">
        <v>8</v>
      </c>
      <c r="D166" s="152" t="s">
        <v>150</v>
      </c>
      <c r="E166" s="153" t="s">
        <v>230</v>
      </c>
      <c r="F166" s="154" t="s">
        <v>231</v>
      </c>
      <c r="G166" s="155" t="s">
        <v>189</v>
      </c>
      <c r="H166" s="156">
        <v>41.991</v>
      </c>
      <c r="I166" s="157"/>
      <c r="J166" s="158">
        <f>ROUND(I166*H166,2)</f>
        <v>0</v>
      </c>
      <c r="K166" s="154" t="s">
        <v>154</v>
      </c>
      <c r="L166" s="32"/>
      <c r="M166" s="159" t="s">
        <v>1</v>
      </c>
      <c r="N166" s="160" t="s">
        <v>40</v>
      </c>
      <c r="O166" s="55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AR166" s="163" t="s">
        <v>155</v>
      </c>
      <c r="AT166" s="163" t="s">
        <v>150</v>
      </c>
      <c r="AU166" s="163" t="s">
        <v>85</v>
      </c>
      <c r="AY166" s="17" t="s">
        <v>148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7" t="s">
        <v>83</v>
      </c>
      <c r="BK166" s="164">
        <f>ROUND(I166*H166,2)</f>
        <v>0</v>
      </c>
      <c r="BL166" s="17" t="s">
        <v>155</v>
      </c>
      <c r="BM166" s="163" t="s">
        <v>232</v>
      </c>
    </row>
    <row r="167" spans="2:51" s="12" customFormat="1" ht="11.25">
      <c r="B167" s="165"/>
      <c r="D167" s="166" t="s">
        <v>160</v>
      </c>
      <c r="E167" s="167" t="s">
        <v>1</v>
      </c>
      <c r="F167" s="168" t="s">
        <v>224</v>
      </c>
      <c r="H167" s="169">
        <v>41.991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160</v>
      </c>
      <c r="AU167" s="167" t="s">
        <v>85</v>
      </c>
      <c r="AV167" s="12" t="s">
        <v>85</v>
      </c>
      <c r="AW167" s="12" t="s">
        <v>31</v>
      </c>
      <c r="AX167" s="12" t="s">
        <v>83</v>
      </c>
      <c r="AY167" s="167" t="s">
        <v>148</v>
      </c>
    </row>
    <row r="168" spans="2:65" s="1" customFormat="1" ht="16.5" customHeight="1">
      <c r="B168" s="151"/>
      <c r="C168" s="152" t="s">
        <v>233</v>
      </c>
      <c r="D168" s="152" t="s">
        <v>150</v>
      </c>
      <c r="E168" s="153" t="s">
        <v>234</v>
      </c>
      <c r="F168" s="154" t="s">
        <v>235</v>
      </c>
      <c r="G168" s="155" t="s">
        <v>153</v>
      </c>
      <c r="H168" s="156">
        <v>1043.428</v>
      </c>
      <c r="I168" s="157"/>
      <c r="J168" s="158">
        <f>ROUND(I168*H168,2)</f>
        <v>0</v>
      </c>
      <c r="K168" s="154" t="s">
        <v>154</v>
      </c>
      <c r="L168" s="32"/>
      <c r="M168" s="159" t="s">
        <v>1</v>
      </c>
      <c r="N168" s="160" t="s">
        <v>40</v>
      </c>
      <c r="O168" s="55"/>
      <c r="P168" s="161">
        <f>O168*H168</f>
        <v>0</v>
      </c>
      <c r="Q168" s="161">
        <v>0.00085</v>
      </c>
      <c r="R168" s="161">
        <f>Q168*H168</f>
        <v>0.8869138000000001</v>
      </c>
      <c r="S168" s="161">
        <v>0</v>
      </c>
      <c r="T168" s="162">
        <f>S168*H168</f>
        <v>0</v>
      </c>
      <c r="AR168" s="163" t="s">
        <v>155</v>
      </c>
      <c r="AT168" s="163" t="s">
        <v>150</v>
      </c>
      <c r="AU168" s="163" t="s">
        <v>85</v>
      </c>
      <c r="AY168" s="17" t="s">
        <v>148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7" t="s">
        <v>83</v>
      </c>
      <c r="BK168" s="164">
        <f>ROUND(I168*H168,2)</f>
        <v>0</v>
      </c>
      <c r="BL168" s="17" t="s">
        <v>155</v>
      </c>
      <c r="BM168" s="163" t="s">
        <v>236</v>
      </c>
    </row>
    <row r="169" spans="2:51" s="12" customFormat="1" ht="11.25">
      <c r="B169" s="165"/>
      <c r="D169" s="166" t="s">
        <v>160</v>
      </c>
      <c r="E169" s="167" t="s">
        <v>1</v>
      </c>
      <c r="F169" s="168" t="s">
        <v>237</v>
      </c>
      <c r="H169" s="169">
        <v>1043.428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160</v>
      </c>
      <c r="AU169" s="167" t="s">
        <v>85</v>
      </c>
      <c r="AV169" s="12" t="s">
        <v>85</v>
      </c>
      <c r="AW169" s="12" t="s">
        <v>31</v>
      </c>
      <c r="AX169" s="12" t="s">
        <v>83</v>
      </c>
      <c r="AY169" s="167" t="s">
        <v>148</v>
      </c>
    </row>
    <row r="170" spans="2:65" s="1" customFormat="1" ht="24" customHeight="1">
      <c r="B170" s="151"/>
      <c r="C170" s="152" t="s">
        <v>238</v>
      </c>
      <c r="D170" s="152" t="s">
        <v>150</v>
      </c>
      <c r="E170" s="153" t="s">
        <v>239</v>
      </c>
      <c r="F170" s="154" t="s">
        <v>240</v>
      </c>
      <c r="G170" s="155" t="s">
        <v>153</v>
      </c>
      <c r="H170" s="156">
        <v>1043.428</v>
      </c>
      <c r="I170" s="157"/>
      <c r="J170" s="158">
        <f>ROUND(I170*H170,2)</f>
        <v>0</v>
      </c>
      <c r="K170" s="154" t="s">
        <v>154</v>
      </c>
      <c r="L170" s="32"/>
      <c r="M170" s="159" t="s">
        <v>1</v>
      </c>
      <c r="N170" s="160" t="s">
        <v>40</v>
      </c>
      <c r="O170" s="55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AR170" s="163" t="s">
        <v>155</v>
      </c>
      <c r="AT170" s="163" t="s">
        <v>150</v>
      </c>
      <c r="AU170" s="163" t="s">
        <v>85</v>
      </c>
      <c r="AY170" s="17" t="s">
        <v>148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7" t="s">
        <v>83</v>
      </c>
      <c r="BK170" s="164">
        <f>ROUND(I170*H170,2)</f>
        <v>0</v>
      </c>
      <c r="BL170" s="17" t="s">
        <v>155</v>
      </c>
      <c r="BM170" s="163" t="s">
        <v>241</v>
      </c>
    </row>
    <row r="171" spans="2:65" s="1" customFormat="1" ht="16.5" customHeight="1">
      <c r="B171" s="151"/>
      <c r="C171" s="152" t="s">
        <v>242</v>
      </c>
      <c r="D171" s="152" t="s">
        <v>150</v>
      </c>
      <c r="E171" s="153" t="s">
        <v>243</v>
      </c>
      <c r="F171" s="154" t="s">
        <v>244</v>
      </c>
      <c r="G171" s="155" t="s">
        <v>153</v>
      </c>
      <c r="H171" s="156">
        <v>139.968</v>
      </c>
      <c r="I171" s="157"/>
      <c r="J171" s="158">
        <f>ROUND(I171*H171,2)</f>
        <v>0</v>
      </c>
      <c r="K171" s="154" t="s">
        <v>154</v>
      </c>
      <c r="L171" s="32"/>
      <c r="M171" s="159" t="s">
        <v>1</v>
      </c>
      <c r="N171" s="160" t="s">
        <v>40</v>
      </c>
      <c r="O171" s="55"/>
      <c r="P171" s="161">
        <f>O171*H171</f>
        <v>0</v>
      </c>
      <c r="Q171" s="161">
        <v>0.0007</v>
      </c>
      <c r="R171" s="161">
        <f>Q171*H171</f>
        <v>0.0979776</v>
      </c>
      <c r="S171" s="161">
        <v>0</v>
      </c>
      <c r="T171" s="162">
        <f>S171*H171</f>
        <v>0</v>
      </c>
      <c r="AR171" s="163" t="s">
        <v>155</v>
      </c>
      <c r="AT171" s="163" t="s">
        <v>150</v>
      </c>
      <c r="AU171" s="163" t="s">
        <v>85</v>
      </c>
      <c r="AY171" s="17" t="s">
        <v>148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7" t="s">
        <v>83</v>
      </c>
      <c r="BK171" s="164">
        <f>ROUND(I171*H171,2)</f>
        <v>0</v>
      </c>
      <c r="BL171" s="17" t="s">
        <v>155</v>
      </c>
      <c r="BM171" s="163" t="s">
        <v>245</v>
      </c>
    </row>
    <row r="172" spans="2:51" s="15" customFormat="1" ht="11.25">
      <c r="B172" s="190"/>
      <c r="D172" s="166" t="s">
        <v>160</v>
      </c>
      <c r="E172" s="191" t="s">
        <v>1</v>
      </c>
      <c r="F172" s="192" t="s">
        <v>222</v>
      </c>
      <c r="H172" s="191" t="s">
        <v>1</v>
      </c>
      <c r="I172" s="193"/>
      <c r="L172" s="190"/>
      <c r="M172" s="194"/>
      <c r="N172" s="195"/>
      <c r="O172" s="195"/>
      <c r="P172" s="195"/>
      <c r="Q172" s="195"/>
      <c r="R172" s="195"/>
      <c r="S172" s="195"/>
      <c r="T172" s="196"/>
      <c r="AT172" s="191" t="s">
        <v>160</v>
      </c>
      <c r="AU172" s="191" t="s">
        <v>85</v>
      </c>
      <c r="AV172" s="15" t="s">
        <v>83</v>
      </c>
      <c r="AW172" s="15" t="s">
        <v>31</v>
      </c>
      <c r="AX172" s="15" t="s">
        <v>75</v>
      </c>
      <c r="AY172" s="191" t="s">
        <v>148</v>
      </c>
    </row>
    <row r="173" spans="2:51" s="12" customFormat="1" ht="11.25">
      <c r="B173" s="165"/>
      <c r="D173" s="166" t="s">
        <v>160</v>
      </c>
      <c r="E173" s="167" t="s">
        <v>1</v>
      </c>
      <c r="F173" s="168" t="s">
        <v>246</v>
      </c>
      <c r="H173" s="169">
        <v>139.968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160</v>
      </c>
      <c r="AU173" s="167" t="s">
        <v>85</v>
      </c>
      <c r="AV173" s="12" t="s">
        <v>85</v>
      </c>
      <c r="AW173" s="12" t="s">
        <v>31</v>
      </c>
      <c r="AX173" s="12" t="s">
        <v>83</v>
      </c>
      <c r="AY173" s="167" t="s">
        <v>148</v>
      </c>
    </row>
    <row r="174" spans="2:65" s="1" customFormat="1" ht="16.5" customHeight="1">
      <c r="B174" s="151"/>
      <c r="C174" s="152" t="s">
        <v>247</v>
      </c>
      <c r="D174" s="152" t="s">
        <v>150</v>
      </c>
      <c r="E174" s="153" t="s">
        <v>248</v>
      </c>
      <c r="F174" s="154" t="s">
        <v>249</v>
      </c>
      <c r="G174" s="155" t="s">
        <v>153</v>
      </c>
      <c r="H174" s="156">
        <v>139.968</v>
      </c>
      <c r="I174" s="157"/>
      <c r="J174" s="158">
        <f>ROUND(I174*H174,2)</f>
        <v>0</v>
      </c>
      <c r="K174" s="154" t="s">
        <v>154</v>
      </c>
      <c r="L174" s="32"/>
      <c r="M174" s="159" t="s">
        <v>1</v>
      </c>
      <c r="N174" s="160" t="s">
        <v>40</v>
      </c>
      <c r="O174" s="55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AR174" s="163" t="s">
        <v>155</v>
      </c>
      <c r="AT174" s="163" t="s">
        <v>150</v>
      </c>
      <c r="AU174" s="163" t="s">
        <v>85</v>
      </c>
      <c r="AY174" s="17" t="s">
        <v>148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7" t="s">
        <v>83</v>
      </c>
      <c r="BK174" s="164">
        <f>ROUND(I174*H174,2)</f>
        <v>0</v>
      </c>
      <c r="BL174" s="17" t="s">
        <v>155</v>
      </c>
      <c r="BM174" s="163" t="s">
        <v>250</v>
      </c>
    </row>
    <row r="175" spans="2:65" s="1" customFormat="1" ht="24" customHeight="1">
      <c r="B175" s="151"/>
      <c r="C175" s="152" t="s">
        <v>251</v>
      </c>
      <c r="D175" s="152" t="s">
        <v>150</v>
      </c>
      <c r="E175" s="153" t="s">
        <v>252</v>
      </c>
      <c r="F175" s="154" t="s">
        <v>253</v>
      </c>
      <c r="G175" s="155" t="s">
        <v>189</v>
      </c>
      <c r="H175" s="156">
        <v>408.798</v>
      </c>
      <c r="I175" s="157"/>
      <c r="J175" s="158">
        <f>ROUND(I175*H175,2)</f>
        <v>0</v>
      </c>
      <c r="K175" s="154" t="s">
        <v>154</v>
      </c>
      <c r="L175" s="32"/>
      <c r="M175" s="159" t="s">
        <v>1</v>
      </c>
      <c r="N175" s="160" t="s">
        <v>40</v>
      </c>
      <c r="O175" s="55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AR175" s="163" t="s">
        <v>155</v>
      </c>
      <c r="AT175" s="163" t="s">
        <v>150</v>
      </c>
      <c r="AU175" s="163" t="s">
        <v>85</v>
      </c>
      <c r="AY175" s="17" t="s">
        <v>148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7" t="s">
        <v>83</v>
      </c>
      <c r="BK175" s="164">
        <f>ROUND(I175*H175,2)</f>
        <v>0</v>
      </c>
      <c r="BL175" s="17" t="s">
        <v>155</v>
      </c>
      <c r="BM175" s="163" t="s">
        <v>254</v>
      </c>
    </row>
    <row r="176" spans="2:51" s="12" customFormat="1" ht="11.25">
      <c r="B176" s="165"/>
      <c r="D176" s="166" t="s">
        <v>160</v>
      </c>
      <c r="E176" s="167" t="s">
        <v>1</v>
      </c>
      <c r="F176" s="168" t="s">
        <v>255</v>
      </c>
      <c r="H176" s="169">
        <v>408.798</v>
      </c>
      <c r="I176" s="170"/>
      <c r="L176" s="165"/>
      <c r="M176" s="171"/>
      <c r="N176" s="172"/>
      <c r="O176" s="172"/>
      <c r="P176" s="172"/>
      <c r="Q176" s="172"/>
      <c r="R176" s="172"/>
      <c r="S176" s="172"/>
      <c r="T176" s="173"/>
      <c r="AT176" s="167" t="s">
        <v>160</v>
      </c>
      <c r="AU176" s="167" t="s">
        <v>85</v>
      </c>
      <c r="AV176" s="12" t="s">
        <v>85</v>
      </c>
      <c r="AW176" s="12" t="s">
        <v>31</v>
      </c>
      <c r="AX176" s="12" t="s">
        <v>83</v>
      </c>
      <c r="AY176" s="167" t="s">
        <v>148</v>
      </c>
    </row>
    <row r="177" spans="2:65" s="1" customFormat="1" ht="24" customHeight="1">
      <c r="B177" s="151"/>
      <c r="C177" s="152" t="s">
        <v>7</v>
      </c>
      <c r="D177" s="152" t="s">
        <v>150</v>
      </c>
      <c r="E177" s="153" t="s">
        <v>256</v>
      </c>
      <c r="F177" s="154" t="s">
        <v>257</v>
      </c>
      <c r="G177" s="155" t="s">
        <v>189</v>
      </c>
      <c r="H177" s="156">
        <v>8.1</v>
      </c>
      <c r="I177" s="157"/>
      <c r="J177" s="158">
        <f>ROUND(I177*H177,2)</f>
        <v>0</v>
      </c>
      <c r="K177" s="154" t="s">
        <v>154</v>
      </c>
      <c r="L177" s="32"/>
      <c r="M177" s="159" t="s">
        <v>1</v>
      </c>
      <c r="N177" s="160" t="s">
        <v>40</v>
      </c>
      <c r="O177" s="55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AR177" s="163" t="s">
        <v>155</v>
      </c>
      <c r="AT177" s="163" t="s">
        <v>150</v>
      </c>
      <c r="AU177" s="163" t="s">
        <v>85</v>
      </c>
      <c r="AY177" s="17" t="s">
        <v>148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7" t="s">
        <v>83</v>
      </c>
      <c r="BK177" s="164">
        <f>ROUND(I177*H177,2)</f>
        <v>0</v>
      </c>
      <c r="BL177" s="17" t="s">
        <v>155</v>
      </c>
      <c r="BM177" s="163" t="s">
        <v>258</v>
      </c>
    </row>
    <row r="178" spans="2:51" s="12" customFormat="1" ht="11.25">
      <c r="B178" s="165"/>
      <c r="D178" s="166" t="s">
        <v>160</v>
      </c>
      <c r="E178" s="167" t="s">
        <v>1</v>
      </c>
      <c r="F178" s="168" t="s">
        <v>259</v>
      </c>
      <c r="H178" s="169">
        <v>8.1</v>
      </c>
      <c r="I178" s="170"/>
      <c r="L178" s="165"/>
      <c r="M178" s="171"/>
      <c r="N178" s="172"/>
      <c r="O178" s="172"/>
      <c r="P178" s="172"/>
      <c r="Q178" s="172"/>
      <c r="R178" s="172"/>
      <c r="S178" s="172"/>
      <c r="T178" s="173"/>
      <c r="AT178" s="167" t="s">
        <v>160</v>
      </c>
      <c r="AU178" s="167" t="s">
        <v>85</v>
      </c>
      <c r="AV178" s="12" t="s">
        <v>85</v>
      </c>
      <c r="AW178" s="12" t="s">
        <v>31</v>
      </c>
      <c r="AX178" s="12" t="s">
        <v>83</v>
      </c>
      <c r="AY178" s="167" t="s">
        <v>148</v>
      </c>
    </row>
    <row r="179" spans="2:65" s="1" customFormat="1" ht="24" customHeight="1">
      <c r="B179" s="151"/>
      <c r="C179" s="152" t="s">
        <v>260</v>
      </c>
      <c r="D179" s="152" t="s">
        <v>150</v>
      </c>
      <c r="E179" s="153" t="s">
        <v>256</v>
      </c>
      <c r="F179" s="154" t="s">
        <v>257</v>
      </c>
      <c r="G179" s="155" t="s">
        <v>189</v>
      </c>
      <c r="H179" s="156">
        <v>141.468</v>
      </c>
      <c r="I179" s="157"/>
      <c r="J179" s="158">
        <f>ROUND(I179*H179,2)</f>
        <v>0</v>
      </c>
      <c r="K179" s="154" t="s">
        <v>154</v>
      </c>
      <c r="L179" s="32"/>
      <c r="M179" s="159" t="s">
        <v>1</v>
      </c>
      <c r="N179" s="160" t="s">
        <v>40</v>
      </c>
      <c r="O179" s="55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AR179" s="163" t="s">
        <v>155</v>
      </c>
      <c r="AT179" s="163" t="s">
        <v>150</v>
      </c>
      <c r="AU179" s="163" t="s">
        <v>85</v>
      </c>
      <c r="AY179" s="17" t="s">
        <v>148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7" t="s">
        <v>83</v>
      </c>
      <c r="BK179" s="164">
        <f>ROUND(I179*H179,2)</f>
        <v>0</v>
      </c>
      <c r="BL179" s="17" t="s">
        <v>155</v>
      </c>
      <c r="BM179" s="163" t="s">
        <v>261</v>
      </c>
    </row>
    <row r="180" spans="2:51" s="12" customFormat="1" ht="11.25">
      <c r="B180" s="165"/>
      <c r="D180" s="166" t="s">
        <v>160</v>
      </c>
      <c r="E180" s="167" t="s">
        <v>1</v>
      </c>
      <c r="F180" s="168" t="s">
        <v>262</v>
      </c>
      <c r="H180" s="169">
        <v>141.468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67" t="s">
        <v>160</v>
      </c>
      <c r="AU180" s="167" t="s">
        <v>85</v>
      </c>
      <c r="AV180" s="12" t="s">
        <v>85</v>
      </c>
      <c r="AW180" s="12" t="s">
        <v>31</v>
      </c>
      <c r="AX180" s="12" t="s">
        <v>83</v>
      </c>
      <c r="AY180" s="167" t="s">
        <v>148</v>
      </c>
    </row>
    <row r="181" spans="2:65" s="1" customFormat="1" ht="24" customHeight="1">
      <c r="B181" s="151"/>
      <c r="C181" s="152" t="s">
        <v>263</v>
      </c>
      <c r="D181" s="152" t="s">
        <v>150</v>
      </c>
      <c r="E181" s="153" t="s">
        <v>264</v>
      </c>
      <c r="F181" s="154" t="s">
        <v>265</v>
      </c>
      <c r="G181" s="155" t="s">
        <v>189</v>
      </c>
      <c r="H181" s="156">
        <v>603.823</v>
      </c>
      <c r="I181" s="157"/>
      <c r="J181" s="158">
        <f>ROUND(I181*H181,2)</f>
        <v>0</v>
      </c>
      <c r="K181" s="154" t="s">
        <v>154</v>
      </c>
      <c r="L181" s="32"/>
      <c r="M181" s="159" t="s">
        <v>1</v>
      </c>
      <c r="N181" s="160" t="s">
        <v>40</v>
      </c>
      <c r="O181" s="55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AR181" s="163" t="s">
        <v>155</v>
      </c>
      <c r="AT181" s="163" t="s">
        <v>150</v>
      </c>
      <c r="AU181" s="163" t="s">
        <v>85</v>
      </c>
      <c r="AY181" s="17" t="s">
        <v>148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7" t="s">
        <v>83</v>
      </c>
      <c r="BK181" s="164">
        <f>ROUND(I181*H181,2)</f>
        <v>0</v>
      </c>
      <c r="BL181" s="17" t="s">
        <v>155</v>
      </c>
      <c r="BM181" s="163" t="s">
        <v>266</v>
      </c>
    </row>
    <row r="182" spans="2:51" s="12" customFormat="1" ht="11.25">
      <c r="B182" s="165"/>
      <c r="D182" s="166" t="s">
        <v>160</v>
      </c>
      <c r="E182" s="167" t="s">
        <v>1</v>
      </c>
      <c r="F182" s="168" t="s">
        <v>267</v>
      </c>
      <c r="H182" s="169">
        <v>674.557</v>
      </c>
      <c r="I182" s="170"/>
      <c r="L182" s="165"/>
      <c r="M182" s="171"/>
      <c r="N182" s="172"/>
      <c r="O182" s="172"/>
      <c r="P182" s="172"/>
      <c r="Q182" s="172"/>
      <c r="R182" s="172"/>
      <c r="S182" s="172"/>
      <c r="T182" s="173"/>
      <c r="AT182" s="167" t="s">
        <v>160</v>
      </c>
      <c r="AU182" s="167" t="s">
        <v>85</v>
      </c>
      <c r="AV182" s="12" t="s">
        <v>85</v>
      </c>
      <c r="AW182" s="12" t="s">
        <v>31</v>
      </c>
      <c r="AX182" s="12" t="s">
        <v>75</v>
      </c>
      <c r="AY182" s="167" t="s">
        <v>148</v>
      </c>
    </row>
    <row r="183" spans="2:51" s="12" customFormat="1" ht="11.25">
      <c r="B183" s="165"/>
      <c r="D183" s="166" t="s">
        <v>160</v>
      </c>
      <c r="E183" s="167" t="s">
        <v>1</v>
      </c>
      <c r="F183" s="168" t="s">
        <v>268</v>
      </c>
      <c r="H183" s="169">
        <v>-70.734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160</v>
      </c>
      <c r="AU183" s="167" t="s">
        <v>85</v>
      </c>
      <c r="AV183" s="12" t="s">
        <v>85</v>
      </c>
      <c r="AW183" s="12" t="s">
        <v>31</v>
      </c>
      <c r="AX183" s="12" t="s">
        <v>75</v>
      </c>
      <c r="AY183" s="167" t="s">
        <v>148</v>
      </c>
    </row>
    <row r="184" spans="2:51" s="13" customFormat="1" ht="11.25">
      <c r="B184" s="174"/>
      <c r="D184" s="166" t="s">
        <v>160</v>
      </c>
      <c r="E184" s="175" t="s">
        <v>94</v>
      </c>
      <c r="F184" s="176" t="s">
        <v>163</v>
      </c>
      <c r="H184" s="177">
        <v>603.823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160</v>
      </c>
      <c r="AU184" s="175" t="s">
        <v>85</v>
      </c>
      <c r="AV184" s="13" t="s">
        <v>155</v>
      </c>
      <c r="AW184" s="13" t="s">
        <v>31</v>
      </c>
      <c r="AX184" s="13" t="s">
        <v>83</v>
      </c>
      <c r="AY184" s="175" t="s">
        <v>148</v>
      </c>
    </row>
    <row r="185" spans="2:65" s="1" customFormat="1" ht="24" customHeight="1">
      <c r="B185" s="151"/>
      <c r="C185" s="152" t="s">
        <v>269</v>
      </c>
      <c r="D185" s="152" t="s">
        <v>150</v>
      </c>
      <c r="E185" s="153" t="s">
        <v>270</v>
      </c>
      <c r="F185" s="154" t="s">
        <v>271</v>
      </c>
      <c r="G185" s="155" t="s">
        <v>189</v>
      </c>
      <c r="H185" s="156">
        <v>6038.23</v>
      </c>
      <c r="I185" s="157"/>
      <c r="J185" s="158">
        <f>ROUND(I185*H185,2)</f>
        <v>0</v>
      </c>
      <c r="K185" s="154" t="s">
        <v>154</v>
      </c>
      <c r="L185" s="32"/>
      <c r="M185" s="159" t="s">
        <v>1</v>
      </c>
      <c r="N185" s="160" t="s">
        <v>40</v>
      </c>
      <c r="O185" s="55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AR185" s="163" t="s">
        <v>155</v>
      </c>
      <c r="AT185" s="163" t="s">
        <v>150</v>
      </c>
      <c r="AU185" s="163" t="s">
        <v>85</v>
      </c>
      <c r="AY185" s="17" t="s">
        <v>148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7" t="s">
        <v>83</v>
      </c>
      <c r="BK185" s="164">
        <f>ROUND(I185*H185,2)</f>
        <v>0</v>
      </c>
      <c r="BL185" s="17" t="s">
        <v>155</v>
      </c>
      <c r="BM185" s="163" t="s">
        <v>272</v>
      </c>
    </row>
    <row r="186" spans="2:51" s="12" customFormat="1" ht="11.25">
      <c r="B186" s="165"/>
      <c r="D186" s="166" t="s">
        <v>160</v>
      </c>
      <c r="E186" s="167" t="s">
        <v>1</v>
      </c>
      <c r="F186" s="168" t="s">
        <v>273</v>
      </c>
      <c r="H186" s="169">
        <v>6038.23</v>
      </c>
      <c r="I186" s="170"/>
      <c r="L186" s="165"/>
      <c r="M186" s="171"/>
      <c r="N186" s="172"/>
      <c r="O186" s="172"/>
      <c r="P186" s="172"/>
      <c r="Q186" s="172"/>
      <c r="R186" s="172"/>
      <c r="S186" s="172"/>
      <c r="T186" s="173"/>
      <c r="AT186" s="167" t="s">
        <v>160</v>
      </c>
      <c r="AU186" s="167" t="s">
        <v>85</v>
      </c>
      <c r="AV186" s="12" t="s">
        <v>85</v>
      </c>
      <c r="AW186" s="12" t="s">
        <v>31</v>
      </c>
      <c r="AX186" s="12" t="s">
        <v>83</v>
      </c>
      <c r="AY186" s="167" t="s">
        <v>148</v>
      </c>
    </row>
    <row r="187" spans="2:65" s="1" customFormat="1" ht="16.5" customHeight="1">
      <c r="B187" s="151"/>
      <c r="C187" s="152" t="s">
        <v>274</v>
      </c>
      <c r="D187" s="152" t="s">
        <v>150</v>
      </c>
      <c r="E187" s="153" t="s">
        <v>275</v>
      </c>
      <c r="F187" s="154" t="s">
        <v>276</v>
      </c>
      <c r="G187" s="155" t="s">
        <v>189</v>
      </c>
      <c r="H187" s="156">
        <v>8.1</v>
      </c>
      <c r="I187" s="157"/>
      <c r="J187" s="158">
        <f>ROUND(I187*H187,2)</f>
        <v>0</v>
      </c>
      <c r="K187" s="154" t="s">
        <v>154</v>
      </c>
      <c r="L187" s="32"/>
      <c r="M187" s="159" t="s">
        <v>1</v>
      </c>
      <c r="N187" s="160" t="s">
        <v>40</v>
      </c>
      <c r="O187" s="55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AR187" s="163" t="s">
        <v>155</v>
      </c>
      <c r="AT187" s="163" t="s">
        <v>150</v>
      </c>
      <c r="AU187" s="163" t="s">
        <v>85</v>
      </c>
      <c r="AY187" s="17" t="s">
        <v>148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7" t="s">
        <v>83</v>
      </c>
      <c r="BK187" s="164">
        <f>ROUND(I187*H187,2)</f>
        <v>0</v>
      </c>
      <c r="BL187" s="17" t="s">
        <v>155</v>
      </c>
      <c r="BM187" s="163" t="s">
        <v>277</v>
      </c>
    </row>
    <row r="188" spans="2:51" s="12" customFormat="1" ht="11.25">
      <c r="B188" s="165"/>
      <c r="D188" s="166" t="s">
        <v>160</v>
      </c>
      <c r="E188" s="167" t="s">
        <v>1</v>
      </c>
      <c r="F188" s="168" t="s">
        <v>278</v>
      </c>
      <c r="H188" s="169">
        <v>8.1</v>
      </c>
      <c r="I188" s="170"/>
      <c r="L188" s="165"/>
      <c r="M188" s="171"/>
      <c r="N188" s="172"/>
      <c r="O188" s="172"/>
      <c r="P188" s="172"/>
      <c r="Q188" s="172"/>
      <c r="R188" s="172"/>
      <c r="S188" s="172"/>
      <c r="T188" s="173"/>
      <c r="AT188" s="167" t="s">
        <v>160</v>
      </c>
      <c r="AU188" s="167" t="s">
        <v>85</v>
      </c>
      <c r="AV188" s="12" t="s">
        <v>85</v>
      </c>
      <c r="AW188" s="12" t="s">
        <v>31</v>
      </c>
      <c r="AX188" s="12" t="s">
        <v>83</v>
      </c>
      <c r="AY188" s="167" t="s">
        <v>148</v>
      </c>
    </row>
    <row r="189" spans="2:65" s="1" customFormat="1" ht="16.5" customHeight="1">
      <c r="B189" s="151"/>
      <c r="C189" s="152" t="s">
        <v>279</v>
      </c>
      <c r="D189" s="152" t="s">
        <v>150</v>
      </c>
      <c r="E189" s="153" t="s">
        <v>275</v>
      </c>
      <c r="F189" s="154" t="s">
        <v>276</v>
      </c>
      <c r="G189" s="155" t="s">
        <v>189</v>
      </c>
      <c r="H189" s="156">
        <v>70.734</v>
      </c>
      <c r="I189" s="157"/>
      <c r="J189" s="158">
        <f>ROUND(I189*H189,2)</f>
        <v>0</v>
      </c>
      <c r="K189" s="154" t="s">
        <v>154</v>
      </c>
      <c r="L189" s="32"/>
      <c r="M189" s="159" t="s">
        <v>1</v>
      </c>
      <c r="N189" s="160" t="s">
        <v>40</v>
      </c>
      <c r="O189" s="55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AR189" s="163" t="s">
        <v>155</v>
      </c>
      <c r="AT189" s="163" t="s">
        <v>150</v>
      </c>
      <c r="AU189" s="163" t="s">
        <v>85</v>
      </c>
      <c r="AY189" s="17" t="s">
        <v>148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7" t="s">
        <v>83</v>
      </c>
      <c r="BK189" s="164">
        <f>ROUND(I189*H189,2)</f>
        <v>0</v>
      </c>
      <c r="BL189" s="17" t="s">
        <v>155</v>
      </c>
      <c r="BM189" s="163" t="s">
        <v>280</v>
      </c>
    </row>
    <row r="190" spans="2:51" s="12" customFormat="1" ht="11.25">
      <c r="B190" s="165"/>
      <c r="D190" s="166" t="s">
        <v>160</v>
      </c>
      <c r="E190" s="167" t="s">
        <v>1</v>
      </c>
      <c r="F190" s="168" t="s">
        <v>281</v>
      </c>
      <c r="H190" s="169">
        <v>70.734</v>
      </c>
      <c r="I190" s="170"/>
      <c r="L190" s="165"/>
      <c r="M190" s="171"/>
      <c r="N190" s="172"/>
      <c r="O190" s="172"/>
      <c r="P190" s="172"/>
      <c r="Q190" s="172"/>
      <c r="R190" s="172"/>
      <c r="S190" s="172"/>
      <c r="T190" s="173"/>
      <c r="AT190" s="167" t="s">
        <v>160</v>
      </c>
      <c r="AU190" s="167" t="s">
        <v>85</v>
      </c>
      <c r="AV190" s="12" t="s">
        <v>85</v>
      </c>
      <c r="AW190" s="12" t="s">
        <v>31</v>
      </c>
      <c r="AX190" s="12" t="s">
        <v>83</v>
      </c>
      <c r="AY190" s="167" t="s">
        <v>148</v>
      </c>
    </row>
    <row r="191" spans="2:65" s="1" customFormat="1" ht="16.5" customHeight="1">
      <c r="B191" s="151"/>
      <c r="C191" s="152" t="s">
        <v>282</v>
      </c>
      <c r="D191" s="152" t="s">
        <v>150</v>
      </c>
      <c r="E191" s="153" t="s">
        <v>283</v>
      </c>
      <c r="F191" s="154" t="s">
        <v>284</v>
      </c>
      <c r="G191" s="155" t="s">
        <v>189</v>
      </c>
      <c r="H191" s="156">
        <v>603.823</v>
      </c>
      <c r="I191" s="157"/>
      <c r="J191" s="158">
        <f>ROUND(I191*H191,2)</f>
        <v>0</v>
      </c>
      <c r="K191" s="154" t="s">
        <v>154</v>
      </c>
      <c r="L191" s="32"/>
      <c r="M191" s="159" t="s">
        <v>1</v>
      </c>
      <c r="N191" s="160" t="s">
        <v>40</v>
      </c>
      <c r="O191" s="55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63" t="s">
        <v>155</v>
      </c>
      <c r="AT191" s="163" t="s">
        <v>150</v>
      </c>
      <c r="AU191" s="163" t="s">
        <v>85</v>
      </c>
      <c r="AY191" s="17" t="s">
        <v>148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7" t="s">
        <v>83</v>
      </c>
      <c r="BK191" s="164">
        <f>ROUND(I191*H191,2)</f>
        <v>0</v>
      </c>
      <c r="BL191" s="17" t="s">
        <v>155</v>
      </c>
      <c r="BM191" s="163" t="s">
        <v>285</v>
      </c>
    </row>
    <row r="192" spans="2:51" s="12" customFormat="1" ht="11.25">
      <c r="B192" s="165"/>
      <c r="D192" s="166" t="s">
        <v>160</v>
      </c>
      <c r="E192" s="167" t="s">
        <v>1</v>
      </c>
      <c r="F192" s="168" t="s">
        <v>94</v>
      </c>
      <c r="H192" s="169">
        <v>603.823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160</v>
      </c>
      <c r="AU192" s="167" t="s">
        <v>85</v>
      </c>
      <c r="AV192" s="12" t="s">
        <v>85</v>
      </c>
      <c r="AW192" s="12" t="s">
        <v>31</v>
      </c>
      <c r="AX192" s="12" t="s">
        <v>83</v>
      </c>
      <c r="AY192" s="167" t="s">
        <v>148</v>
      </c>
    </row>
    <row r="193" spans="2:65" s="1" customFormat="1" ht="24" customHeight="1">
      <c r="B193" s="151"/>
      <c r="C193" s="152" t="s">
        <v>286</v>
      </c>
      <c r="D193" s="152" t="s">
        <v>150</v>
      </c>
      <c r="E193" s="153" t="s">
        <v>287</v>
      </c>
      <c r="F193" s="154" t="s">
        <v>288</v>
      </c>
      <c r="G193" s="155" t="s">
        <v>289</v>
      </c>
      <c r="H193" s="156">
        <v>1008.384</v>
      </c>
      <c r="I193" s="157"/>
      <c r="J193" s="158">
        <f>ROUND(I193*H193,2)</f>
        <v>0</v>
      </c>
      <c r="K193" s="154" t="s">
        <v>154</v>
      </c>
      <c r="L193" s="32"/>
      <c r="M193" s="159" t="s">
        <v>1</v>
      </c>
      <c r="N193" s="160" t="s">
        <v>40</v>
      </c>
      <c r="O193" s="55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AR193" s="163" t="s">
        <v>155</v>
      </c>
      <c r="AT193" s="163" t="s">
        <v>150</v>
      </c>
      <c r="AU193" s="163" t="s">
        <v>85</v>
      </c>
      <c r="AY193" s="17" t="s">
        <v>148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17" t="s">
        <v>83</v>
      </c>
      <c r="BK193" s="164">
        <f>ROUND(I193*H193,2)</f>
        <v>0</v>
      </c>
      <c r="BL193" s="17" t="s">
        <v>155</v>
      </c>
      <c r="BM193" s="163" t="s">
        <v>290</v>
      </c>
    </row>
    <row r="194" spans="2:51" s="12" customFormat="1" ht="11.25">
      <c r="B194" s="165"/>
      <c r="D194" s="166" t="s">
        <v>160</v>
      </c>
      <c r="E194" s="167" t="s">
        <v>1</v>
      </c>
      <c r="F194" s="168" t="s">
        <v>291</v>
      </c>
      <c r="H194" s="169">
        <v>1008.384</v>
      </c>
      <c r="I194" s="170"/>
      <c r="L194" s="165"/>
      <c r="M194" s="171"/>
      <c r="N194" s="172"/>
      <c r="O194" s="172"/>
      <c r="P194" s="172"/>
      <c r="Q194" s="172"/>
      <c r="R194" s="172"/>
      <c r="S194" s="172"/>
      <c r="T194" s="173"/>
      <c r="AT194" s="167" t="s">
        <v>160</v>
      </c>
      <c r="AU194" s="167" t="s">
        <v>85</v>
      </c>
      <c r="AV194" s="12" t="s">
        <v>85</v>
      </c>
      <c r="AW194" s="12" t="s">
        <v>31</v>
      </c>
      <c r="AX194" s="12" t="s">
        <v>83</v>
      </c>
      <c r="AY194" s="167" t="s">
        <v>148</v>
      </c>
    </row>
    <row r="195" spans="2:65" s="1" customFormat="1" ht="24" customHeight="1">
      <c r="B195" s="151"/>
      <c r="C195" s="152" t="s">
        <v>292</v>
      </c>
      <c r="D195" s="152" t="s">
        <v>150</v>
      </c>
      <c r="E195" s="153" t="s">
        <v>293</v>
      </c>
      <c r="F195" s="154" t="s">
        <v>294</v>
      </c>
      <c r="G195" s="155" t="s">
        <v>189</v>
      </c>
      <c r="H195" s="156">
        <v>339.996</v>
      </c>
      <c r="I195" s="157"/>
      <c r="J195" s="158">
        <f>ROUND(I195*H195,2)</f>
        <v>0</v>
      </c>
      <c r="K195" s="154" t="s">
        <v>154</v>
      </c>
      <c r="L195" s="32"/>
      <c r="M195" s="159" t="s">
        <v>1</v>
      </c>
      <c r="N195" s="160" t="s">
        <v>40</v>
      </c>
      <c r="O195" s="55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AR195" s="163" t="s">
        <v>155</v>
      </c>
      <c r="AT195" s="163" t="s">
        <v>150</v>
      </c>
      <c r="AU195" s="163" t="s">
        <v>85</v>
      </c>
      <c r="AY195" s="17" t="s">
        <v>148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7" t="s">
        <v>83</v>
      </c>
      <c r="BK195" s="164">
        <f>ROUND(I195*H195,2)</f>
        <v>0</v>
      </c>
      <c r="BL195" s="17" t="s">
        <v>155</v>
      </c>
      <c r="BM195" s="163" t="s">
        <v>295</v>
      </c>
    </row>
    <row r="196" spans="2:51" s="15" customFormat="1" ht="11.25">
      <c r="B196" s="190"/>
      <c r="D196" s="166" t="s">
        <v>160</v>
      </c>
      <c r="E196" s="191" t="s">
        <v>1</v>
      </c>
      <c r="F196" s="192" t="s">
        <v>296</v>
      </c>
      <c r="H196" s="191" t="s">
        <v>1</v>
      </c>
      <c r="I196" s="193"/>
      <c r="L196" s="190"/>
      <c r="M196" s="194"/>
      <c r="N196" s="195"/>
      <c r="O196" s="195"/>
      <c r="P196" s="195"/>
      <c r="Q196" s="195"/>
      <c r="R196" s="195"/>
      <c r="S196" s="195"/>
      <c r="T196" s="196"/>
      <c r="AT196" s="191" t="s">
        <v>160</v>
      </c>
      <c r="AU196" s="191" t="s">
        <v>85</v>
      </c>
      <c r="AV196" s="15" t="s">
        <v>83</v>
      </c>
      <c r="AW196" s="15" t="s">
        <v>31</v>
      </c>
      <c r="AX196" s="15" t="s">
        <v>75</v>
      </c>
      <c r="AY196" s="191" t="s">
        <v>148</v>
      </c>
    </row>
    <row r="197" spans="2:51" s="12" customFormat="1" ht="11.25">
      <c r="B197" s="165"/>
      <c r="D197" s="166" t="s">
        <v>160</v>
      </c>
      <c r="E197" s="167" t="s">
        <v>1</v>
      </c>
      <c r="F197" s="168" t="s">
        <v>297</v>
      </c>
      <c r="H197" s="169">
        <v>25.584</v>
      </c>
      <c r="I197" s="170"/>
      <c r="L197" s="165"/>
      <c r="M197" s="171"/>
      <c r="N197" s="172"/>
      <c r="O197" s="172"/>
      <c r="P197" s="172"/>
      <c r="Q197" s="172"/>
      <c r="R197" s="172"/>
      <c r="S197" s="172"/>
      <c r="T197" s="173"/>
      <c r="AT197" s="167" t="s">
        <v>160</v>
      </c>
      <c r="AU197" s="167" t="s">
        <v>85</v>
      </c>
      <c r="AV197" s="12" t="s">
        <v>85</v>
      </c>
      <c r="AW197" s="12" t="s">
        <v>31</v>
      </c>
      <c r="AX197" s="12" t="s">
        <v>75</v>
      </c>
      <c r="AY197" s="167" t="s">
        <v>148</v>
      </c>
    </row>
    <row r="198" spans="2:51" s="12" customFormat="1" ht="11.25">
      <c r="B198" s="165"/>
      <c r="D198" s="166" t="s">
        <v>160</v>
      </c>
      <c r="E198" s="167" t="s">
        <v>1</v>
      </c>
      <c r="F198" s="168" t="s">
        <v>298</v>
      </c>
      <c r="H198" s="169">
        <v>76.369</v>
      </c>
      <c r="I198" s="170"/>
      <c r="L198" s="165"/>
      <c r="M198" s="171"/>
      <c r="N198" s="172"/>
      <c r="O198" s="172"/>
      <c r="P198" s="172"/>
      <c r="Q198" s="172"/>
      <c r="R198" s="172"/>
      <c r="S198" s="172"/>
      <c r="T198" s="173"/>
      <c r="AT198" s="167" t="s">
        <v>160</v>
      </c>
      <c r="AU198" s="167" t="s">
        <v>85</v>
      </c>
      <c r="AV198" s="12" t="s">
        <v>85</v>
      </c>
      <c r="AW198" s="12" t="s">
        <v>31</v>
      </c>
      <c r="AX198" s="12" t="s">
        <v>75</v>
      </c>
      <c r="AY198" s="167" t="s">
        <v>148</v>
      </c>
    </row>
    <row r="199" spans="2:51" s="12" customFormat="1" ht="11.25">
      <c r="B199" s="165"/>
      <c r="D199" s="166" t="s">
        <v>160</v>
      </c>
      <c r="E199" s="167" t="s">
        <v>1</v>
      </c>
      <c r="F199" s="168" t="s">
        <v>299</v>
      </c>
      <c r="H199" s="169">
        <v>86.73</v>
      </c>
      <c r="I199" s="170"/>
      <c r="L199" s="165"/>
      <c r="M199" s="171"/>
      <c r="N199" s="172"/>
      <c r="O199" s="172"/>
      <c r="P199" s="172"/>
      <c r="Q199" s="172"/>
      <c r="R199" s="172"/>
      <c r="S199" s="172"/>
      <c r="T199" s="173"/>
      <c r="AT199" s="167" t="s">
        <v>160</v>
      </c>
      <c r="AU199" s="167" t="s">
        <v>85</v>
      </c>
      <c r="AV199" s="12" t="s">
        <v>85</v>
      </c>
      <c r="AW199" s="12" t="s">
        <v>31</v>
      </c>
      <c r="AX199" s="12" t="s">
        <v>75</v>
      </c>
      <c r="AY199" s="167" t="s">
        <v>148</v>
      </c>
    </row>
    <row r="200" spans="2:51" s="12" customFormat="1" ht="11.25">
      <c r="B200" s="165"/>
      <c r="D200" s="166" t="s">
        <v>160</v>
      </c>
      <c r="E200" s="167" t="s">
        <v>1</v>
      </c>
      <c r="F200" s="168" t="s">
        <v>300</v>
      </c>
      <c r="H200" s="169">
        <v>70.955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160</v>
      </c>
      <c r="AU200" s="167" t="s">
        <v>85</v>
      </c>
      <c r="AV200" s="12" t="s">
        <v>85</v>
      </c>
      <c r="AW200" s="12" t="s">
        <v>31</v>
      </c>
      <c r="AX200" s="12" t="s">
        <v>75</v>
      </c>
      <c r="AY200" s="167" t="s">
        <v>148</v>
      </c>
    </row>
    <row r="201" spans="2:51" s="12" customFormat="1" ht="11.25">
      <c r="B201" s="165"/>
      <c r="D201" s="166" t="s">
        <v>160</v>
      </c>
      <c r="E201" s="167" t="s">
        <v>1</v>
      </c>
      <c r="F201" s="168" t="s">
        <v>301</v>
      </c>
      <c r="H201" s="169">
        <v>32.454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160</v>
      </c>
      <c r="AU201" s="167" t="s">
        <v>85</v>
      </c>
      <c r="AV201" s="12" t="s">
        <v>85</v>
      </c>
      <c r="AW201" s="12" t="s">
        <v>31</v>
      </c>
      <c r="AX201" s="12" t="s">
        <v>75</v>
      </c>
      <c r="AY201" s="167" t="s">
        <v>148</v>
      </c>
    </row>
    <row r="202" spans="2:51" s="15" customFormat="1" ht="11.25">
      <c r="B202" s="190"/>
      <c r="D202" s="166" t="s">
        <v>160</v>
      </c>
      <c r="E202" s="191" t="s">
        <v>1</v>
      </c>
      <c r="F202" s="192" t="s">
        <v>302</v>
      </c>
      <c r="H202" s="191" t="s">
        <v>1</v>
      </c>
      <c r="I202" s="193"/>
      <c r="L202" s="190"/>
      <c r="M202" s="194"/>
      <c r="N202" s="195"/>
      <c r="O202" s="195"/>
      <c r="P202" s="195"/>
      <c r="Q202" s="195"/>
      <c r="R202" s="195"/>
      <c r="S202" s="195"/>
      <c r="T202" s="196"/>
      <c r="AT202" s="191" t="s">
        <v>160</v>
      </c>
      <c r="AU202" s="191" t="s">
        <v>85</v>
      </c>
      <c r="AV202" s="15" t="s">
        <v>83</v>
      </c>
      <c r="AW202" s="15" t="s">
        <v>31</v>
      </c>
      <c r="AX202" s="15" t="s">
        <v>75</v>
      </c>
      <c r="AY202" s="191" t="s">
        <v>148</v>
      </c>
    </row>
    <row r="203" spans="2:51" s="12" customFormat="1" ht="11.25">
      <c r="B203" s="165"/>
      <c r="D203" s="166" t="s">
        <v>160</v>
      </c>
      <c r="E203" s="167" t="s">
        <v>1</v>
      </c>
      <c r="F203" s="168" t="s">
        <v>303</v>
      </c>
      <c r="H203" s="169">
        <v>47.904</v>
      </c>
      <c r="I203" s="170"/>
      <c r="L203" s="165"/>
      <c r="M203" s="171"/>
      <c r="N203" s="172"/>
      <c r="O203" s="172"/>
      <c r="P203" s="172"/>
      <c r="Q203" s="172"/>
      <c r="R203" s="172"/>
      <c r="S203" s="172"/>
      <c r="T203" s="173"/>
      <c r="AT203" s="167" t="s">
        <v>160</v>
      </c>
      <c r="AU203" s="167" t="s">
        <v>85</v>
      </c>
      <c r="AV203" s="12" t="s">
        <v>85</v>
      </c>
      <c r="AW203" s="12" t="s">
        <v>31</v>
      </c>
      <c r="AX203" s="12" t="s">
        <v>75</v>
      </c>
      <c r="AY203" s="167" t="s">
        <v>148</v>
      </c>
    </row>
    <row r="204" spans="2:51" s="13" customFormat="1" ht="11.25">
      <c r="B204" s="174"/>
      <c r="D204" s="166" t="s">
        <v>160</v>
      </c>
      <c r="E204" s="175" t="s">
        <v>103</v>
      </c>
      <c r="F204" s="176" t="s">
        <v>163</v>
      </c>
      <c r="H204" s="177">
        <v>339.996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160</v>
      </c>
      <c r="AU204" s="175" t="s">
        <v>85</v>
      </c>
      <c r="AV204" s="13" t="s">
        <v>155</v>
      </c>
      <c r="AW204" s="13" t="s">
        <v>31</v>
      </c>
      <c r="AX204" s="13" t="s">
        <v>83</v>
      </c>
      <c r="AY204" s="175" t="s">
        <v>148</v>
      </c>
    </row>
    <row r="205" spans="2:65" s="1" customFormat="1" ht="16.5" customHeight="1">
      <c r="B205" s="151"/>
      <c r="C205" s="197" t="s">
        <v>304</v>
      </c>
      <c r="D205" s="197" t="s">
        <v>305</v>
      </c>
      <c r="E205" s="198" t="s">
        <v>306</v>
      </c>
      <c r="F205" s="199" t="s">
        <v>307</v>
      </c>
      <c r="G205" s="200" t="s">
        <v>289</v>
      </c>
      <c r="H205" s="201">
        <v>679.992</v>
      </c>
      <c r="I205" s="202"/>
      <c r="J205" s="203">
        <f>ROUND(I205*H205,2)</f>
        <v>0</v>
      </c>
      <c r="K205" s="199" t="s">
        <v>308</v>
      </c>
      <c r="L205" s="204"/>
      <c r="M205" s="205" t="s">
        <v>1</v>
      </c>
      <c r="N205" s="206" t="s">
        <v>40</v>
      </c>
      <c r="O205" s="55"/>
      <c r="P205" s="161">
        <f>O205*H205</f>
        <v>0</v>
      </c>
      <c r="Q205" s="161">
        <v>1</v>
      </c>
      <c r="R205" s="161">
        <f>Q205*H205</f>
        <v>679.992</v>
      </c>
      <c r="S205" s="161">
        <v>0</v>
      </c>
      <c r="T205" s="162">
        <f>S205*H205</f>
        <v>0</v>
      </c>
      <c r="AR205" s="163" t="s">
        <v>186</v>
      </c>
      <c r="AT205" s="163" t="s">
        <v>305</v>
      </c>
      <c r="AU205" s="163" t="s">
        <v>85</v>
      </c>
      <c r="AY205" s="17" t="s">
        <v>148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7" t="s">
        <v>83</v>
      </c>
      <c r="BK205" s="164">
        <f>ROUND(I205*H205,2)</f>
        <v>0</v>
      </c>
      <c r="BL205" s="17" t="s">
        <v>155</v>
      </c>
      <c r="BM205" s="163" t="s">
        <v>309</v>
      </c>
    </row>
    <row r="206" spans="2:51" s="12" customFormat="1" ht="11.25">
      <c r="B206" s="165"/>
      <c r="D206" s="166" t="s">
        <v>160</v>
      </c>
      <c r="E206" s="167" t="s">
        <v>1</v>
      </c>
      <c r="F206" s="168" t="s">
        <v>310</v>
      </c>
      <c r="H206" s="169">
        <v>679.992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160</v>
      </c>
      <c r="AU206" s="167" t="s">
        <v>85</v>
      </c>
      <c r="AV206" s="12" t="s">
        <v>85</v>
      </c>
      <c r="AW206" s="12" t="s">
        <v>31</v>
      </c>
      <c r="AX206" s="12" t="s">
        <v>83</v>
      </c>
      <c r="AY206" s="167" t="s">
        <v>148</v>
      </c>
    </row>
    <row r="207" spans="2:65" s="1" customFormat="1" ht="24" customHeight="1">
      <c r="B207" s="151"/>
      <c r="C207" s="152" t="s">
        <v>311</v>
      </c>
      <c r="D207" s="152" t="s">
        <v>150</v>
      </c>
      <c r="E207" s="153" t="s">
        <v>293</v>
      </c>
      <c r="F207" s="154" t="s">
        <v>294</v>
      </c>
      <c r="G207" s="155" t="s">
        <v>189</v>
      </c>
      <c r="H207" s="156">
        <v>70.734</v>
      </c>
      <c r="I207" s="157"/>
      <c r="J207" s="158">
        <f>ROUND(I207*H207,2)</f>
        <v>0</v>
      </c>
      <c r="K207" s="154" t="s">
        <v>154</v>
      </c>
      <c r="L207" s="32"/>
      <c r="M207" s="159" t="s">
        <v>1</v>
      </c>
      <c r="N207" s="160" t="s">
        <v>40</v>
      </c>
      <c r="O207" s="55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AR207" s="163" t="s">
        <v>155</v>
      </c>
      <c r="AT207" s="163" t="s">
        <v>150</v>
      </c>
      <c r="AU207" s="163" t="s">
        <v>85</v>
      </c>
      <c r="AY207" s="17" t="s">
        <v>148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7" t="s">
        <v>83</v>
      </c>
      <c r="BK207" s="164">
        <f>ROUND(I207*H207,2)</f>
        <v>0</v>
      </c>
      <c r="BL207" s="17" t="s">
        <v>155</v>
      </c>
      <c r="BM207" s="163" t="s">
        <v>312</v>
      </c>
    </row>
    <row r="208" spans="2:51" s="15" customFormat="1" ht="11.25">
      <c r="B208" s="190"/>
      <c r="D208" s="166" t="s">
        <v>160</v>
      </c>
      <c r="E208" s="191" t="s">
        <v>1</v>
      </c>
      <c r="F208" s="192" t="s">
        <v>313</v>
      </c>
      <c r="H208" s="191" t="s">
        <v>1</v>
      </c>
      <c r="I208" s="193"/>
      <c r="L208" s="190"/>
      <c r="M208" s="194"/>
      <c r="N208" s="195"/>
      <c r="O208" s="195"/>
      <c r="P208" s="195"/>
      <c r="Q208" s="195"/>
      <c r="R208" s="195"/>
      <c r="S208" s="195"/>
      <c r="T208" s="196"/>
      <c r="AT208" s="191" t="s">
        <v>160</v>
      </c>
      <c r="AU208" s="191" t="s">
        <v>85</v>
      </c>
      <c r="AV208" s="15" t="s">
        <v>83</v>
      </c>
      <c r="AW208" s="15" t="s">
        <v>31</v>
      </c>
      <c r="AX208" s="15" t="s">
        <v>75</v>
      </c>
      <c r="AY208" s="191" t="s">
        <v>148</v>
      </c>
    </row>
    <row r="209" spans="2:51" s="12" customFormat="1" ht="11.25">
      <c r="B209" s="165"/>
      <c r="D209" s="166" t="s">
        <v>160</v>
      </c>
      <c r="E209" s="167" t="s">
        <v>1</v>
      </c>
      <c r="F209" s="168" t="s">
        <v>267</v>
      </c>
      <c r="H209" s="169">
        <v>674.557</v>
      </c>
      <c r="I209" s="170"/>
      <c r="L209" s="165"/>
      <c r="M209" s="171"/>
      <c r="N209" s="172"/>
      <c r="O209" s="172"/>
      <c r="P209" s="172"/>
      <c r="Q209" s="172"/>
      <c r="R209" s="172"/>
      <c r="S209" s="172"/>
      <c r="T209" s="173"/>
      <c r="AT209" s="167" t="s">
        <v>160</v>
      </c>
      <c r="AU209" s="167" t="s">
        <v>85</v>
      </c>
      <c r="AV209" s="12" t="s">
        <v>85</v>
      </c>
      <c r="AW209" s="12" t="s">
        <v>31</v>
      </c>
      <c r="AX209" s="12" t="s">
        <v>75</v>
      </c>
      <c r="AY209" s="167" t="s">
        <v>148</v>
      </c>
    </row>
    <row r="210" spans="2:51" s="12" customFormat="1" ht="11.25">
      <c r="B210" s="165"/>
      <c r="D210" s="166" t="s">
        <v>160</v>
      </c>
      <c r="E210" s="167" t="s">
        <v>1</v>
      </c>
      <c r="F210" s="168" t="s">
        <v>314</v>
      </c>
      <c r="H210" s="169">
        <v>-579.183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160</v>
      </c>
      <c r="AU210" s="167" t="s">
        <v>85</v>
      </c>
      <c r="AV210" s="12" t="s">
        <v>85</v>
      </c>
      <c r="AW210" s="12" t="s">
        <v>31</v>
      </c>
      <c r="AX210" s="12" t="s">
        <v>75</v>
      </c>
      <c r="AY210" s="167" t="s">
        <v>148</v>
      </c>
    </row>
    <row r="211" spans="2:51" s="12" customFormat="1" ht="11.25">
      <c r="B211" s="165"/>
      <c r="D211" s="166" t="s">
        <v>160</v>
      </c>
      <c r="E211" s="167" t="s">
        <v>1</v>
      </c>
      <c r="F211" s="168" t="s">
        <v>315</v>
      </c>
      <c r="H211" s="169">
        <v>-24.64</v>
      </c>
      <c r="I211" s="170"/>
      <c r="L211" s="165"/>
      <c r="M211" s="171"/>
      <c r="N211" s="172"/>
      <c r="O211" s="172"/>
      <c r="P211" s="172"/>
      <c r="Q211" s="172"/>
      <c r="R211" s="172"/>
      <c r="S211" s="172"/>
      <c r="T211" s="173"/>
      <c r="AT211" s="167" t="s">
        <v>160</v>
      </c>
      <c r="AU211" s="167" t="s">
        <v>85</v>
      </c>
      <c r="AV211" s="12" t="s">
        <v>85</v>
      </c>
      <c r="AW211" s="12" t="s">
        <v>31</v>
      </c>
      <c r="AX211" s="12" t="s">
        <v>75</v>
      </c>
      <c r="AY211" s="167" t="s">
        <v>148</v>
      </c>
    </row>
    <row r="212" spans="2:51" s="13" customFormat="1" ht="11.25">
      <c r="B212" s="174"/>
      <c r="D212" s="166" t="s">
        <v>160</v>
      </c>
      <c r="E212" s="175" t="s">
        <v>117</v>
      </c>
      <c r="F212" s="176" t="s">
        <v>163</v>
      </c>
      <c r="H212" s="177">
        <v>70.734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160</v>
      </c>
      <c r="AU212" s="175" t="s">
        <v>85</v>
      </c>
      <c r="AV212" s="13" t="s">
        <v>155</v>
      </c>
      <c r="AW212" s="13" t="s">
        <v>31</v>
      </c>
      <c r="AX212" s="13" t="s">
        <v>83</v>
      </c>
      <c r="AY212" s="175" t="s">
        <v>148</v>
      </c>
    </row>
    <row r="213" spans="2:65" s="1" customFormat="1" ht="24" customHeight="1">
      <c r="B213" s="151"/>
      <c r="C213" s="152" t="s">
        <v>316</v>
      </c>
      <c r="D213" s="152" t="s">
        <v>150</v>
      </c>
      <c r="E213" s="153" t="s">
        <v>317</v>
      </c>
      <c r="F213" s="154" t="s">
        <v>318</v>
      </c>
      <c r="G213" s="155" t="s">
        <v>189</v>
      </c>
      <c r="H213" s="156">
        <v>30.13</v>
      </c>
      <c r="I213" s="157"/>
      <c r="J213" s="158">
        <f>ROUND(I213*H213,2)</f>
        <v>0</v>
      </c>
      <c r="K213" s="154" t="s">
        <v>154</v>
      </c>
      <c r="L213" s="32"/>
      <c r="M213" s="159" t="s">
        <v>1</v>
      </c>
      <c r="N213" s="160" t="s">
        <v>40</v>
      </c>
      <c r="O213" s="55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AR213" s="163" t="s">
        <v>155</v>
      </c>
      <c r="AT213" s="163" t="s">
        <v>150</v>
      </c>
      <c r="AU213" s="163" t="s">
        <v>85</v>
      </c>
      <c r="AY213" s="17" t="s">
        <v>148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17" t="s">
        <v>83</v>
      </c>
      <c r="BK213" s="164">
        <f>ROUND(I213*H213,2)</f>
        <v>0</v>
      </c>
      <c r="BL213" s="17" t="s">
        <v>155</v>
      </c>
      <c r="BM213" s="163" t="s">
        <v>319</v>
      </c>
    </row>
    <row r="214" spans="2:51" s="15" customFormat="1" ht="11.25">
      <c r="B214" s="190"/>
      <c r="D214" s="166" t="s">
        <v>160</v>
      </c>
      <c r="E214" s="191" t="s">
        <v>1</v>
      </c>
      <c r="F214" s="192" t="s">
        <v>313</v>
      </c>
      <c r="H214" s="191" t="s">
        <v>1</v>
      </c>
      <c r="I214" s="193"/>
      <c r="L214" s="190"/>
      <c r="M214" s="194"/>
      <c r="N214" s="195"/>
      <c r="O214" s="195"/>
      <c r="P214" s="195"/>
      <c r="Q214" s="195"/>
      <c r="R214" s="195"/>
      <c r="S214" s="195"/>
      <c r="T214" s="196"/>
      <c r="AT214" s="191" t="s">
        <v>160</v>
      </c>
      <c r="AU214" s="191" t="s">
        <v>85</v>
      </c>
      <c r="AV214" s="15" t="s">
        <v>83</v>
      </c>
      <c r="AW214" s="15" t="s">
        <v>31</v>
      </c>
      <c r="AX214" s="15" t="s">
        <v>75</v>
      </c>
      <c r="AY214" s="191" t="s">
        <v>148</v>
      </c>
    </row>
    <row r="215" spans="2:51" s="12" customFormat="1" ht="11.25">
      <c r="B215" s="165"/>
      <c r="D215" s="166" t="s">
        <v>160</v>
      </c>
      <c r="E215" s="167" t="s">
        <v>106</v>
      </c>
      <c r="F215" s="168" t="s">
        <v>320</v>
      </c>
      <c r="H215" s="169">
        <v>30.13</v>
      </c>
      <c r="I215" s="170"/>
      <c r="L215" s="165"/>
      <c r="M215" s="171"/>
      <c r="N215" s="172"/>
      <c r="O215" s="172"/>
      <c r="P215" s="172"/>
      <c r="Q215" s="172"/>
      <c r="R215" s="172"/>
      <c r="S215" s="172"/>
      <c r="T215" s="173"/>
      <c r="AT215" s="167" t="s">
        <v>160</v>
      </c>
      <c r="AU215" s="167" t="s">
        <v>85</v>
      </c>
      <c r="AV215" s="12" t="s">
        <v>85</v>
      </c>
      <c r="AW215" s="12" t="s">
        <v>31</v>
      </c>
      <c r="AX215" s="12" t="s">
        <v>83</v>
      </c>
      <c r="AY215" s="167" t="s">
        <v>148</v>
      </c>
    </row>
    <row r="216" spans="2:65" s="1" customFormat="1" ht="24" customHeight="1">
      <c r="B216" s="151"/>
      <c r="C216" s="152" t="s">
        <v>321</v>
      </c>
      <c r="D216" s="152" t="s">
        <v>150</v>
      </c>
      <c r="E216" s="153" t="s">
        <v>322</v>
      </c>
      <c r="F216" s="154" t="s">
        <v>323</v>
      </c>
      <c r="G216" s="155" t="s">
        <v>189</v>
      </c>
      <c r="H216" s="156">
        <v>30.13</v>
      </c>
      <c r="I216" s="157"/>
      <c r="J216" s="158">
        <f>ROUND(I216*H216,2)</f>
        <v>0</v>
      </c>
      <c r="K216" s="154" t="s">
        <v>154</v>
      </c>
      <c r="L216" s="32"/>
      <c r="M216" s="159" t="s">
        <v>1</v>
      </c>
      <c r="N216" s="160" t="s">
        <v>40</v>
      </c>
      <c r="O216" s="55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AR216" s="163" t="s">
        <v>155</v>
      </c>
      <c r="AT216" s="163" t="s">
        <v>150</v>
      </c>
      <c r="AU216" s="163" t="s">
        <v>85</v>
      </c>
      <c r="AY216" s="17" t="s">
        <v>148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7" t="s">
        <v>83</v>
      </c>
      <c r="BK216" s="164">
        <f>ROUND(I216*H216,2)</f>
        <v>0</v>
      </c>
      <c r="BL216" s="17" t="s">
        <v>155</v>
      </c>
      <c r="BM216" s="163" t="s">
        <v>324</v>
      </c>
    </row>
    <row r="217" spans="2:65" s="1" customFormat="1" ht="24" customHeight="1">
      <c r="B217" s="151"/>
      <c r="C217" s="152" t="s">
        <v>325</v>
      </c>
      <c r="D217" s="152" t="s">
        <v>150</v>
      </c>
      <c r="E217" s="153" t="s">
        <v>326</v>
      </c>
      <c r="F217" s="154" t="s">
        <v>327</v>
      </c>
      <c r="G217" s="155" t="s">
        <v>189</v>
      </c>
      <c r="H217" s="156">
        <v>173.469</v>
      </c>
      <c r="I217" s="157"/>
      <c r="J217" s="158">
        <f>ROUND(I217*H217,2)</f>
        <v>0</v>
      </c>
      <c r="K217" s="154" t="s">
        <v>154</v>
      </c>
      <c r="L217" s="32"/>
      <c r="M217" s="159" t="s">
        <v>1</v>
      </c>
      <c r="N217" s="160" t="s">
        <v>40</v>
      </c>
      <c r="O217" s="55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AR217" s="163" t="s">
        <v>155</v>
      </c>
      <c r="AT217" s="163" t="s">
        <v>150</v>
      </c>
      <c r="AU217" s="163" t="s">
        <v>85</v>
      </c>
      <c r="AY217" s="17" t="s">
        <v>148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7" t="s">
        <v>83</v>
      </c>
      <c r="BK217" s="164">
        <f>ROUND(I217*H217,2)</f>
        <v>0</v>
      </c>
      <c r="BL217" s="17" t="s">
        <v>155</v>
      </c>
      <c r="BM217" s="163" t="s">
        <v>328</v>
      </c>
    </row>
    <row r="218" spans="2:51" s="12" customFormat="1" ht="11.25">
      <c r="B218" s="165"/>
      <c r="D218" s="166" t="s">
        <v>160</v>
      </c>
      <c r="E218" s="167" t="s">
        <v>99</v>
      </c>
      <c r="F218" s="168" t="s">
        <v>329</v>
      </c>
      <c r="H218" s="169">
        <v>173.469</v>
      </c>
      <c r="I218" s="170"/>
      <c r="L218" s="165"/>
      <c r="M218" s="171"/>
      <c r="N218" s="172"/>
      <c r="O218" s="172"/>
      <c r="P218" s="172"/>
      <c r="Q218" s="172"/>
      <c r="R218" s="172"/>
      <c r="S218" s="172"/>
      <c r="T218" s="173"/>
      <c r="AT218" s="167" t="s">
        <v>160</v>
      </c>
      <c r="AU218" s="167" t="s">
        <v>85</v>
      </c>
      <c r="AV218" s="12" t="s">
        <v>85</v>
      </c>
      <c r="AW218" s="12" t="s">
        <v>31</v>
      </c>
      <c r="AX218" s="12" t="s">
        <v>83</v>
      </c>
      <c r="AY218" s="167" t="s">
        <v>148</v>
      </c>
    </row>
    <row r="219" spans="2:65" s="1" customFormat="1" ht="16.5" customHeight="1">
      <c r="B219" s="151"/>
      <c r="C219" s="197" t="s">
        <v>330</v>
      </c>
      <c r="D219" s="197" t="s">
        <v>305</v>
      </c>
      <c r="E219" s="198" t="s">
        <v>331</v>
      </c>
      <c r="F219" s="199" t="s">
        <v>332</v>
      </c>
      <c r="G219" s="200" t="s">
        <v>289</v>
      </c>
      <c r="H219" s="201">
        <v>346.938</v>
      </c>
      <c r="I219" s="202"/>
      <c r="J219" s="203">
        <f>ROUND(I219*H219,2)</f>
        <v>0</v>
      </c>
      <c r="K219" s="199" t="s">
        <v>154</v>
      </c>
      <c r="L219" s="204"/>
      <c r="M219" s="205" t="s">
        <v>1</v>
      </c>
      <c r="N219" s="206" t="s">
        <v>40</v>
      </c>
      <c r="O219" s="55"/>
      <c r="P219" s="161">
        <f>O219*H219</f>
        <v>0</v>
      </c>
      <c r="Q219" s="161">
        <v>1</v>
      </c>
      <c r="R219" s="161">
        <f>Q219*H219</f>
        <v>346.938</v>
      </c>
      <c r="S219" s="161">
        <v>0</v>
      </c>
      <c r="T219" s="162">
        <f>S219*H219</f>
        <v>0</v>
      </c>
      <c r="AR219" s="163" t="s">
        <v>186</v>
      </c>
      <c r="AT219" s="163" t="s">
        <v>305</v>
      </c>
      <c r="AU219" s="163" t="s">
        <v>85</v>
      </c>
      <c r="AY219" s="17" t="s">
        <v>148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7" t="s">
        <v>83</v>
      </c>
      <c r="BK219" s="164">
        <f>ROUND(I219*H219,2)</f>
        <v>0</v>
      </c>
      <c r="BL219" s="17" t="s">
        <v>155</v>
      </c>
      <c r="BM219" s="163" t="s">
        <v>333</v>
      </c>
    </row>
    <row r="220" spans="2:51" s="12" customFormat="1" ht="11.25">
      <c r="B220" s="165"/>
      <c r="D220" s="166" t="s">
        <v>160</v>
      </c>
      <c r="E220" s="167" t="s">
        <v>1</v>
      </c>
      <c r="F220" s="168" t="s">
        <v>334</v>
      </c>
      <c r="H220" s="169">
        <v>346.938</v>
      </c>
      <c r="I220" s="170"/>
      <c r="L220" s="165"/>
      <c r="M220" s="171"/>
      <c r="N220" s="172"/>
      <c r="O220" s="172"/>
      <c r="P220" s="172"/>
      <c r="Q220" s="172"/>
      <c r="R220" s="172"/>
      <c r="S220" s="172"/>
      <c r="T220" s="173"/>
      <c r="AT220" s="167" t="s">
        <v>160</v>
      </c>
      <c r="AU220" s="167" t="s">
        <v>85</v>
      </c>
      <c r="AV220" s="12" t="s">
        <v>85</v>
      </c>
      <c r="AW220" s="12" t="s">
        <v>31</v>
      </c>
      <c r="AX220" s="12" t="s">
        <v>83</v>
      </c>
      <c r="AY220" s="167" t="s">
        <v>148</v>
      </c>
    </row>
    <row r="221" spans="2:65" s="1" customFormat="1" ht="24" customHeight="1">
      <c r="B221" s="151"/>
      <c r="C221" s="152" t="s">
        <v>335</v>
      </c>
      <c r="D221" s="152" t="s">
        <v>150</v>
      </c>
      <c r="E221" s="153" t="s">
        <v>336</v>
      </c>
      <c r="F221" s="154" t="s">
        <v>337</v>
      </c>
      <c r="G221" s="155" t="s">
        <v>153</v>
      </c>
      <c r="H221" s="156">
        <v>54</v>
      </c>
      <c r="I221" s="157"/>
      <c r="J221" s="158">
        <f>ROUND(I221*H221,2)</f>
        <v>0</v>
      </c>
      <c r="K221" s="154" t="s">
        <v>154</v>
      </c>
      <c r="L221" s="32"/>
      <c r="M221" s="159" t="s">
        <v>1</v>
      </c>
      <c r="N221" s="160" t="s">
        <v>40</v>
      </c>
      <c r="O221" s="55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AR221" s="163" t="s">
        <v>155</v>
      </c>
      <c r="AT221" s="163" t="s">
        <v>150</v>
      </c>
      <c r="AU221" s="163" t="s">
        <v>85</v>
      </c>
      <c r="AY221" s="17" t="s">
        <v>148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7" t="s">
        <v>83</v>
      </c>
      <c r="BK221" s="164">
        <f>ROUND(I221*H221,2)</f>
        <v>0</v>
      </c>
      <c r="BL221" s="17" t="s">
        <v>155</v>
      </c>
      <c r="BM221" s="163" t="s">
        <v>338</v>
      </c>
    </row>
    <row r="222" spans="2:51" s="12" customFormat="1" ht="11.25">
      <c r="B222" s="165"/>
      <c r="D222" s="166" t="s">
        <v>160</v>
      </c>
      <c r="E222" s="167" t="s">
        <v>1</v>
      </c>
      <c r="F222" s="168" t="s">
        <v>339</v>
      </c>
      <c r="H222" s="169">
        <v>54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160</v>
      </c>
      <c r="AU222" s="167" t="s">
        <v>85</v>
      </c>
      <c r="AV222" s="12" t="s">
        <v>85</v>
      </c>
      <c r="AW222" s="12" t="s">
        <v>31</v>
      </c>
      <c r="AX222" s="12" t="s">
        <v>83</v>
      </c>
      <c r="AY222" s="167" t="s">
        <v>148</v>
      </c>
    </row>
    <row r="223" spans="2:65" s="1" customFormat="1" ht="24" customHeight="1">
      <c r="B223" s="151"/>
      <c r="C223" s="152" t="s">
        <v>340</v>
      </c>
      <c r="D223" s="152" t="s">
        <v>150</v>
      </c>
      <c r="E223" s="153" t="s">
        <v>341</v>
      </c>
      <c r="F223" s="154" t="s">
        <v>342</v>
      </c>
      <c r="G223" s="155" t="s">
        <v>153</v>
      </c>
      <c r="H223" s="156">
        <v>54</v>
      </c>
      <c r="I223" s="157"/>
      <c r="J223" s="158">
        <f>ROUND(I223*H223,2)</f>
        <v>0</v>
      </c>
      <c r="K223" s="154" t="s">
        <v>154</v>
      </c>
      <c r="L223" s="32"/>
      <c r="M223" s="159" t="s">
        <v>1</v>
      </c>
      <c r="N223" s="160" t="s">
        <v>40</v>
      </c>
      <c r="O223" s="55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AR223" s="163" t="s">
        <v>155</v>
      </c>
      <c r="AT223" s="163" t="s">
        <v>150</v>
      </c>
      <c r="AU223" s="163" t="s">
        <v>85</v>
      </c>
      <c r="AY223" s="17" t="s">
        <v>148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7" t="s">
        <v>83</v>
      </c>
      <c r="BK223" s="164">
        <f>ROUND(I223*H223,2)</f>
        <v>0</v>
      </c>
      <c r="BL223" s="17" t="s">
        <v>155</v>
      </c>
      <c r="BM223" s="163" t="s">
        <v>343</v>
      </c>
    </row>
    <row r="224" spans="2:65" s="1" customFormat="1" ht="16.5" customHeight="1">
      <c r="B224" s="151"/>
      <c r="C224" s="197" t="s">
        <v>344</v>
      </c>
      <c r="D224" s="197" t="s">
        <v>305</v>
      </c>
      <c r="E224" s="198" t="s">
        <v>345</v>
      </c>
      <c r="F224" s="199" t="s">
        <v>346</v>
      </c>
      <c r="G224" s="200" t="s">
        <v>347</v>
      </c>
      <c r="H224" s="201">
        <v>1.644</v>
      </c>
      <c r="I224" s="202"/>
      <c r="J224" s="203">
        <f>ROUND(I224*H224,2)</f>
        <v>0</v>
      </c>
      <c r="K224" s="199" t="s">
        <v>1</v>
      </c>
      <c r="L224" s="204"/>
      <c r="M224" s="205" t="s">
        <v>1</v>
      </c>
      <c r="N224" s="206" t="s">
        <v>40</v>
      </c>
      <c r="O224" s="55"/>
      <c r="P224" s="161">
        <f>O224*H224</f>
        <v>0</v>
      </c>
      <c r="Q224" s="161">
        <v>0.001</v>
      </c>
      <c r="R224" s="161">
        <f>Q224*H224</f>
        <v>0.0016439999999999998</v>
      </c>
      <c r="S224" s="161">
        <v>0</v>
      </c>
      <c r="T224" s="162">
        <f>S224*H224</f>
        <v>0</v>
      </c>
      <c r="AR224" s="163" t="s">
        <v>186</v>
      </c>
      <c r="AT224" s="163" t="s">
        <v>305</v>
      </c>
      <c r="AU224" s="163" t="s">
        <v>85</v>
      </c>
      <c r="AY224" s="17" t="s">
        <v>148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7" t="s">
        <v>83</v>
      </c>
      <c r="BK224" s="164">
        <f>ROUND(I224*H224,2)</f>
        <v>0</v>
      </c>
      <c r="BL224" s="17" t="s">
        <v>155</v>
      </c>
      <c r="BM224" s="163" t="s">
        <v>348</v>
      </c>
    </row>
    <row r="225" spans="2:51" s="12" customFormat="1" ht="11.25">
      <c r="B225" s="165"/>
      <c r="D225" s="166" t="s">
        <v>160</v>
      </c>
      <c r="E225" s="167" t="s">
        <v>1</v>
      </c>
      <c r="F225" s="168" t="s">
        <v>349</v>
      </c>
      <c r="H225" s="169">
        <v>1.644</v>
      </c>
      <c r="I225" s="170"/>
      <c r="L225" s="165"/>
      <c r="M225" s="171"/>
      <c r="N225" s="172"/>
      <c r="O225" s="172"/>
      <c r="P225" s="172"/>
      <c r="Q225" s="172"/>
      <c r="R225" s="172"/>
      <c r="S225" s="172"/>
      <c r="T225" s="173"/>
      <c r="AT225" s="167" t="s">
        <v>160</v>
      </c>
      <c r="AU225" s="167" t="s">
        <v>85</v>
      </c>
      <c r="AV225" s="12" t="s">
        <v>85</v>
      </c>
      <c r="AW225" s="12" t="s">
        <v>31</v>
      </c>
      <c r="AX225" s="12" t="s">
        <v>83</v>
      </c>
      <c r="AY225" s="167" t="s">
        <v>148</v>
      </c>
    </row>
    <row r="226" spans="2:65" s="1" customFormat="1" ht="16.5" customHeight="1">
      <c r="B226" s="151"/>
      <c r="C226" s="152" t="s">
        <v>350</v>
      </c>
      <c r="D226" s="152" t="s">
        <v>150</v>
      </c>
      <c r="E226" s="153" t="s">
        <v>351</v>
      </c>
      <c r="F226" s="154" t="s">
        <v>352</v>
      </c>
      <c r="G226" s="155" t="s">
        <v>153</v>
      </c>
      <c r="H226" s="156">
        <v>54</v>
      </c>
      <c r="I226" s="157"/>
      <c r="J226" s="158">
        <f>ROUND(I226*H226,2)</f>
        <v>0</v>
      </c>
      <c r="K226" s="154" t="s">
        <v>154</v>
      </c>
      <c r="L226" s="32"/>
      <c r="M226" s="159" t="s">
        <v>1</v>
      </c>
      <c r="N226" s="160" t="s">
        <v>40</v>
      </c>
      <c r="O226" s="55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AR226" s="163" t="s">
        <v>155</v>
      </c>
      <c r="AT226" s="163" t="s">
        <v>150</v>
      </c>
      <c r="AU226" s="163" t="s">
        <v>85</v>
      </c>
      <c r="AY226" s="17" t="s">
        <v>148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7" t="s">
        <v>83</v>
      </c>
      <c r="BK226" s="164">
        <f>ROUND(I226*H226,2)</f>
        <v>0</v>
      </c>
      <c r="BL226" s="17" t="s">
        <v>155</v>
      </c>
      <c r="BM226" s="163" t="s">
        <v>353</v>
      </c>
    </row>
    <row r="227" spans="2:65" s="1" customFormat="1" ht="16.5" customHeight="1">
      <c r="B227" s="151"/>
      <c r="C227" s="152" t="s">
        <v>354</v>
      </c>
      <c r="D227" s="152" t="s">
        <v>150</v>
      </c>
      <c r="E227" s="153" t="s">
        <v>355</v>
      </c>
      <c r="F227" s="154" t="s">
        <v>356</v>
      </c>
      <c r="G227" s="155" t="s">
        <v>153</v>
      </c>
      <c r="H227" s="156">
        <v>54</v>
      </c>
      <c r="I227" s="157"/>
      <c r="J227" s="158">
        <f>ROUND(I227*H227,2)</f>
        <v>0</v>
      </c>
      <c r="K227" s="154" t="s">
        <v>154</v>
      </c>
      <c r="L227" s="32"/>
      <c r="M227" s="159" t="s">
        <v>1</v>
      </c>
      <c r="N227" s="160" t="s">
        <v>40</v>
      </c>
      <c r="O227" s="55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AR227" s="163" t="s">
        <v>155</v>
      </c>
      <c r="AT227" s="163" t="s">
        <v>150</v>
      </c>
      <c r="AU227" s="163" t="s">
        <v>85</v>
      </c>
      <c r="AY227" s="17" t="s">
        <v>148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7" t="s">
        <v>83</v>
      </c>
      <c r="BK227" s="164">
        <f>ROUND(I227*H227,2)</f>
        <v>0</v>
      </c>
      <c r="BL227" s="17" t="s">
        <v>155</v>
      </c>
      <c r="BM227" s="163" t="s">
        <v>357</v>
      </c>
    </row>
    <row r="228" spans="2:65" s="1" customFormat="1" ht="16.5" customHeight="1">
      <c r="B228" s="151"/>
      <c r="C228" s="152" t="s">
        <v>358</v>
      </c>
      <c r="D228" s="152" t="s">
        <v>150</v>
      </c>
      <c r="E228" s="153" t="s">
        <v>359</v>
      </c>
      <c r="F228" s="154" t="s">
        <v>360</v>
      </c>
      <c r="G228" s="155" t="s">
        <v>153</v>
      </c>
      <c r="H228" s="156">
        <v>54</v>
      </c>
      <c r="I228" s="157"/>
      <c r="J228" s="158">
        <f>ROUND(I228*H228,2)</f>
        <v>0</v>
      </c>
      <c r="K228" s="154" t="s">
        <v>154</v>
      </c>
      <c r="L228" s="32"/>
      <c r="M228" s="159" t="s">
        <v>1</v>
      </c>
      <c r="N228" s="160" t="s">
        <v>40</v>
      </c>
      <c r="O228" s="55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AR228" s="163" t="s">
        <v>155</v>
      </c>
      <c r="AT228" s="163" t="s">
        <v>150</v>
      </c>
      <c r="AU228" s="163" t="s">
        <v>85</v>
      </c>
      <c r="AY228" s="17" t="s">
        <v>148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7" t="s">
        <v>83</v>
      </c>
      <c r="BK228" s="164">
        <f>ROUND(I228*H228,2)</f>
        <v>0</v>
      </c>
      <c r="BL228" s="17" t="s">
        <v>155</v>
      </c>
      <c r="BM228" s="163" t="s">
        <v>361</v>
      </c>
    </row>
    <row r="229" spans="2:63" s="11" customFormat="1" ht="22.9" customHeight="1">
      <c r="B229" s="138"/>
      <c r="D229" s="139" t="s">
        <v>74</v>
      </c>
      <c r="E229" s="149" t="s">
        <v>164</v>
      </c>
      <c r="F229" s="149" t="s">
        <v>362</v>
      </c>
      <c r="I229" s="141"/>
      <c r="J229" s="150">
        <f>BK229</f>
        <v>0</v>
      </c>
      <c r="L229" s="138"/>
      <c r="M229" s="143"/>
      <c r="N229" s="144"/>
      <c r="O229" s="144"/>
      <c r="P229" s="145">
        <f>P230</f>
        <v>0</v>
      </c>
      <c r="Q229" s="144"/>
      <c r="R229" s="145">
        <f>R230</f>
        <v>0</v>
      </c>
      <c r="S229" s="144"/>
      <c r="T229" s="146">
        <f>T230</f>
        <v>0</v>
      </c>
      <c r="AR229" s="139" t="s">
        <v>83</v>
      </c>
      <c r="AT229" s="147" t="s">
        <v>74</v>
      </c>
      <c r="AU229" s="147" t="s">
        <v>83</v>
      </c>
      <c r="AY229" s="139" t="s">
        <v>148</v>
      </c>
      <c r="BK229" s="148">
        <f>BK230</f>
        <v>0</v>
      </c>
    </row>
    <row r="230" spans="2:65" s="1" customFormat="1" ht="16.5" customHeight="1">
      <c r="B230" s="151"/>
      <c r="C230" s="152" t="s">
        <v>363</v>
      </c>
      <c r="D230" s="152" t="s">
        <v>150</v>
      </c>
      <c r="E230" s="153" t="s">
        <v>364</v>
      </c>
      <c r="F230" s="154" t="s">
        <v>365</v>
      </c>
      <c r="G230" s="155" t="s">
        <v>170</v>
      </c>
      <c r="H230" s="156">
        <v>183</v>
      </c>
      <c r="I230" s="157"/>
      <c r="J230" s="158">
        <f>ROUND(I230*H230,2)</f>
        <v>0</v>
      </c>
      <c r="K230" s="154" t="s">
        <v>154</v>
      </c>
      <c r="L230" s="32"/>
      <c r="M230" s="159" t="s">
        <v>1</v>
      </c>
      <c r="N230" s="160" t="s">
        <v>40</v>
      </c>
      <c r="O230" s="55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AR230" s="163" t="s">
        <v>155</v>
      </c>
      <c r="AT230" s="163" t="s">
        <v>150</v>
      </c>
      <c r="AU230" s="163" t="s">
        <v>85</v>
      </c>
      <c r="AY230" s="17" t="s">
        <v>148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7" t="s">
        <v>83</v>
      </c>
      <c r="BK230" s="164">
        <f>ROUND(I230*H230,2)</f>
        <v>0</v>
      </c>
      <c r="BL230" s="17" t="s">
        <v>155</v>
      </c>
      <c r="BM230" s="163" t="s">
        <v>366</v>
      </c>
    </row>
    <row r="231" spans="2:63" s="11" customFormat="1" ht="22.9" customHeight="1">
      <c r="B231" s="138"/>
      <c r="D231" s="139" t="s">
        <v>74</v>
      </c>
      <c r="E231" s="149" t="s">
        <v>155</v>
      </c>
      <c r="F231" s="149" t="s">
        <v>367</v>
      </c>
      <c r="I231" s="141"/>
      <c r="J231" s="150">
        <f>BK231</f>
        <v>0</v>
      </c>
      <c r="L231" s="138"/>
      <c r="M231" s="143"/>
      <c r="N231" s="144"/>
      <c r="O231" s="144"/>
      <c r="P231" s="145">
        <f>SUM(P232:P234)</f>
        <v>0</v>
      </c>
      <c r="Q231" s="144"/>
      <c r="R231" s="145">
        <f>SUM(R232:R234)</f>
        <v>67.28872276</v>
      </c>
      <c r="S231" s="144"/>
      <c r="T231" s="146">
        <f>SUM(T232:T234)</f>
        <v>0</v>
      </c>
      <c r="AR231" s="139" t="s">
        <v>83</v>
      </c>
      <c r="AT231" s="147" t="s">
        <v>74</v>
      </c>
      <c r="AU231" s="147" t="s">
        <v>83</v>
      </c>
      <c r="AY231" s="139" t="s">
        <v>148</v>
      </c>
      <c r="BK231" s="148">
        <f>SUM(BK232:BK234)</f>
        <v>0</v>
      </c>
    </row>
    <row r="232" spans="2:65" s="1" customFormat="1" ht="24" customHeight="1">
      <c r="B232" s="151"/>
      <c r="C232" s="152" t="s">
        <v>368</v>
      </c>
      <c r="D232" s="152" t="s">
        <v>150</v>
      </c>
      <c r="E232" s="153" t="s">
        <v>369</v>
      </c>
      <c r="F232" s="154" t="s">
        <v>370</v>
      </c>
      <c r="G232" s="155" t="s">
        <v>189</v>
      </c>
      <c r="H232" s="156">
        <v>35.588</v>
      </c>
      <c r="I232" s="157"/>
      <c r="J232" s="158">
        <f>ROUND(I232*H232,2)</f>
        <v>0</v>
      </c>
      <c r="K232" s="154" t="s">
        <v>154</v>
      </c>
      <c r="L232" s="32"/>
      <c r="M232" s="159" t="s">
        <v>1</v>
      </c>
      <c r="N232" s="160" t="s">
        <v>40</v>
      </c>
      <c r="O232" s="55"/>
      <c r="P232" s="161">
        <f>O232*H232</f>
        <v>0</v>
      </c>
      <c r="Q232" s="161">
        <v>1.89077</v>
      </c>
      <c r="R232" s="161">
        <f>Q232*H232</f>
        <v>67.28872276</v>
      </c>
      <c r="S232" s="161">
        <v>0</v>
      </c>
      <c r="T232" s="162">
        <f>S232*H232</f>
        <v>0</v>
      </c>
      <c r="AR232" s="163" t="s">
        <v>155</v>
      </c>
      <c r="AT232" s="163" t="s">
        <v>150</v>
      </c>
      <c r="AU232" s="163" t="s">
        <v>85</v>
      </c>
      <c r="AY232" s="17" t="s">
        <v>148</v>
      </c>
      <c r="BE232" s="164">
        <f>IF(N232="základní",J232,0)</f>
        <v>0</v>
      </c>
      <c r="BF232" s="164">
        <f>IF(N232="snížená",J232,0)</f>
        <v>0</v>
      </c>
      <c r="BG232" s="164">
        <f>IF(N232="zákl. přenesená",J232,0)</f>
        <v>0</v>
      </c>
      <c r="BH232" s="164">
        <f>IF(N232="sníž. přenesená",J232,0)</f>
        <v>0</v>
      </c>
      <c r="BI232" s="164">
        <f>IF(N232="nulová",J232,0)</f>
        <v>0</v>
      </c>
      <c r="BJ232" s="17" t="s">
        <v>83</v>
      </c>
      <c r="BK232" s="164">
        <f>ROUND(I232*H232,2)</f>
        <v>0</v>
      </c>
      <c r="BL232" s="17" t="s">
        <v>155</v>
      </c>
      <c r="BM232" s="163" t="s">
        <v>371</v>
      </c>
    </row>
    <row r="233" spans="2:51" s="15" customFormat="1" ht="11.25">
      <c r="B233" s="190"/>
      <c r="D233" s="166" t="s">
        <v>160</v>
      </c>
      <c r="E233" s="191" t="s">
        <v>1</v>
      </c>
      <c r="F233" s="192" t="s">
        <v>372</v>
      </c>
      <c r="H233" s="191" t="s">
        <v>1</v>
      </c>
      <c r="I233" s="193"/>
      <c r="L233" s="190"/>
      <c r="M233" s="194"/>
      <c r="N233" s="195"/>
      <c r="O233" s="195"/>
      <c r="P233" s="195"/>
      <c r="Q233" s="195"/>
      <c r="R233" s="195"/>
      <c r="S233" s="195"/>
      <c r="T233" s="196"/>
      <c r="AT233" s="191" t="s">
        <v>160</v>
      </c>
      <c r="AU233" s="191" t="s">
        <v>85</v>
      </c>
      <c r="AV233" s="15" t="s">
        <v>83</v>
      </c>
      <c r="AW233" s="15" t="s">
        <v>31</v>
      </c>
      <c r="AX233" s="15" t="s">
        <v>75</v>
      </c>
      <c r="AY233" s="191" t="s">
        <v>148</v>
      </c>
    </row>
    <row r="234" spans="2:51" s="12" customFormat="1" ht="11.25">
      <c r="B234" s="165"/>
      <c r="D234" s="166" t="s">
        <v>160</v>
      </c>
      <c r="E234" s="167" t="s">
        <v>101</v>
      </c>
      <c r="F234" s="168" t="s">
        <v>373</v>
      </c>
      <c r="H234" s="169">
        <v>35.588</v>
      </c>
      <c r="I234" s="170"/>
      <c r="L234" s="165"/>
      <c r="M234" s="171"/>
      <c r="N234" s="172"/>
      <c r="O234" s="172"/>
      <c r="P234" s="172"/>
      <c r="Q234" s="172"/>
      <c r="R234" s="172"/>
      <c r="S234" s="172"/>
      <c r="T234" s="173"/>
      <c r="AT234" s="167" t="s">
        <v>160</v>
      </c>
      <c r="AU234" s="167" t="s">
        <v>85</v>
      </c>
      <c r="AV234" s="12" t="s">
        <v>85</v>
      </c>
      <c r="AW234" s="12" t="s">
        <v>31</v>
      </c>
      <c r="AX234" s="12" t="s">
        <v>83</v>
      </c>
      <c r="AY234" s="167" t="s">
        <v>148</v>
      </c>
    </row>
    <row r="235" spans="2:63" s="11" customFormat="1" ht="22.9" customHeight="1">
      <c r="B235" s="138"/>
      <c r="D235" s="139" t="s">
        <v>74</v>
      </c>
      <c r="E235" s="149" t="s">
        <v>173</v>
      </c>
      <c r="F235" s="149" t="s">
        <v>374</v>
      </c>
      <c r="I235" s="141"/>
      <c r="J235" s="150">
        <f>BK235</f>
        <v>0</v>
      </c>
      <c r="L235" s="138"/>
      <c r="M235" s="143"/>
      <c r="N235" s="144"/>
      <c r="O235" s="144"/>
      <c r="P235" s="145">
        <f>SUM(P236:P248)</f>
        <v>0</v>
      </c>
      <c r="Q235" s="144"/>
      <c r="R235" s="145">
        <f>SUM(R236:R248)</f>
        <v>221.51908540000002</v>
      </c>
      <c r="S235" s="144"/>
      <c r="T235" s="146">
        <f>SUM(T236:T248)</f>
        <v>0</v>
      </c>
      <c r="AR235" s="139" t="s">
        <v>83</v>
      </c>
      <c r="AT235" s="147" t="s">
        <v>74</v>
      </c>
      <c r="AU235" s="147" t="s">
        <v>83</v>
      </c>
      <c r="AY235" s="139" t="s">
        <v>148</v>
      </c>
      <c r="BK235" s="148">
        <f>SUM(BK236:BK248)</f>
        <v>0</v>
      </c>
    </row>
    <row r="236" spans="2:65" s="1" customFormat="1" ht="16.5" customHeight="1">
      <c r="B236" s="151"/>
      <c r="C236" s="152" t="s">
        <v>375</v>
      </c>
      <c r="D236" s="152" t="s">
        <v>150</v>
      </c>
      <c r="E236" s="153" t="s">
        <v>376</v>
      </c>
      <c r="F236" s="154" t="s">
        <v>377</v>
      </c>
      <c r="G236" s="155" t="s">
        <v>153</v>
      </c>
      <c r="H236" s="156">
        <v>224.748</v>
      </c>
      <c r="I236" s="157"/>
      <c r="J236" s="158">
        <f>ROUND(I236*H236,2)</f>
        <v>0</v>
      </c>
      <c r="K236" s="154" t="s">
        <v>154</v>
      </c>
      <c r="L236" s="32"/>
      <c r="M236" s="159" t="s">
        <v>1</v>
      </c>
      <c r="N236" s="160" t="s">
        <v>40</v>
      </c>
      <c r="O236" s="55"/>
      <c r="P236" s="161">
        <f>O236*H236</f>
        <v>0</v>
      </c>
      <c r="Q236" s="161">
        <v>0.27994</v>
      </c>
      <c r="R236" s="161">
        <f>Q236*H236</f>
        <v>62.91595512</v>
      </c>
      <c r="S236" s="161">
        <v>0</v>
      </c>
      <c r="T236" s="162">
        <f>S236*H236</f>
        <v>0</v>
      </c>
      <c r="AR236" s="163" t="s">
        <v>155</v>
      </c>
      <c r="AT236" s="163" t="s">
        <v>150</v>
      </c>
      <c r="AU236" s="163" t="s">
        <v>85</v>
      </c>
      <c r="AY236" s="17" t="s">
        <v>148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7" t="s">
        <v>83</v>
      </c>
      <c r="BK236" s="164">
        <f>ROUND(I236*H236,2)</f>
        <v>0</v>
      </c>
      <c r="BL236" s="17" t="s">
        <v>155</v>
      </c>
      <c r="BM236" s="163" t="s">
        <v>378</v>
      </c>
    </row>
    <row r="237" spans="2:51" s="12" customFormat="1" ht="11.25">
      <c r="B237" s="165"/>
      <c r="D237" s="166" t="s">
        <v>160</v>
      </c>
      <c r="E237" s="167" t="s">
        <v>1</v>
      </c>
      <c r="F237" s="168" t="s">
        <v>92</v>
      </c>
      <c r="H237" s="169">
        <v>224.748</v>
      </c>
      <c r="I237" s="170"/>
      <c r="L237" s="165"/>
      <c r="M237" s="171"/>
      <c r="N237" s="172"/>
      <c r="O237" s="172"/>
      <c r="P237" s="172"/>
      <c r="Q237" s="172"/>
      <c r="R237" s="172"/>
      <c r="S237" s="172"/>
      <c r="T237" s="173"/>
      <c r="AT237" s="167" t="s">
        <v>160</v>
      </c>
      <c r="AU237" s="167" t="s">
        <v>85</v>
      </c>
      <c r="AV237" s="12" t="s">
        <v>85</v>
      </c>
      <c r="AW237" s="12" t="s">
        <v>31</v>
      </c>
      <c r="AX237" s="12" t="s">
        <v>83</v>
      </c>
      <c r="AY237" s="167" t="s">
        <v>148</v>
      </c>
    </row>
    <row r="238" spans="2:65" s="1" customFormat="1" ht="24" customHeight="1">
      <c r="B238" s="151"/>
      <c r="C238" s="152" t="s">
        <v>379</v>
      </c>
      <c r="D238" s="152" t="s">
        <v>150</v>
      </c>
      <c r="E238" s="153" t="s">
        <v>380</v>
      </c>
      <c r="F238" s="154" t="s">
        <v>381</v>
      </c>
      <c r="G238" s="155" t="s">
        <v>153</v>
      </c>
      <c r="H238" s="156">
        <v>224.748</v>
      </c>
      <c r="I238" s="157"/>
      <c r="J238" s="158">
        <f>ROUND(I238*H238,2)</f>
        <v>0</v>
      </c>
      <c r="K238" s="154" t="s">
        <v>154</v>
      </c>
      <c r="L238" s="32"/>
      <c r="M238" s="159" t="s">
        <v>1</v>
      </c>
      <c r="N238" s="160" t="s">
        <v>40</v>
      </c>
      <c r="O238" s="55"/>
      <c r="P238" s="161">
        <f>O238*H238</f>
        <v>0</v>
      </c>
      <c r="Q238" s="161">
        <v>0.15826</v>
      </c>
      <c r="R238" s="161">
        <f>Q238*H238</f>
        <v>35.56861848</v>
      </c>
      <c r="S238" s="161">
        <v>0</v>
      </c>
      <c r="T238" s="162">
        <f>S238*H238</f>
        <v>0</v>
      </c>
      <c r="AR238" s="163" t="s">
        <v>155</v>
      </c>
      <c r="AT238" s="163" t="s">
        <v>150</v>
      </c>
      <c r="AU238" s="163" t="s">
        <v>85</v>
      </c>
      <c r="AY238" s="17" t="s">
        <v>148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7" t="s">
        <v>83</v>
      </c>
      <c r="BK238" s="164">
        <f>ROUND(I238*H238,2)</f>
        <v>0</v>
      </c>
      <c r="BL238" s="17" t="s">
        <v>155</v>
      </c>
      <c r="BM238" s="163" t="s">
        <v>382</v>
      </c>
    </row>
    <row r="239" spans="2:51" s="12" customFormat="1" ht="11.25">
      <c r="B239" s="165"/>
      <c r="D239" s="166" t="s">
        <v>160</v>
      </c>
      <c r="E239" s="167" t="s">
        <v>1</v>
      </c>
      <c r="F239" s="168" t="s">
        <v>92</v>
      </c>
      <c r="H239" s="169">
        <v>224.748</v>
      </c>
      <c r="I239" s="170"/>
      <c r="L239" s="165"/>
      <c r="M239" s="171"/>
      <c r="N239" s="172"/>
      <c r="O239" s="172"/>
      <c r="P239" s="172"/>
      <c r="Q239" s="172"/>
      <c r="R239" s="172"/>
      <c r="S239" s="172"/>
      <c r="T239" s="173"/>
      <c r="AT239" s="167" t="s">
        <v>160</v>
      </c>
      <c r="AU239" s="167" t="s">
        <v>85</v>
      </c>
      <c r="AV239" s="12" t="s">
        <v>85</v>
      </c>
      <c r="AW239" s="12" t="s">
        <v>31</v>
      </c>
      <c r="AX239" s="12" t="s">
        <v>83</v>
      </c>
      <c r="AY239" s="167" t="s">
        <v>148</v>
      </c>
    </row>
    <row r="240" spans="2:65" s="1" customFormat="1" ht="24" customHeight="1">
      <c r="B240" s="151"/>
      <c r="C240" s="152" t="s">
        <v>383</v>
      </c>
      <c r="D240" s="152" t="s">
        <v>150</v>
      </c>
      <c r="E240" s="153" t="s">
        <v>384</v>
      </c>
      <c r="F240" s="154" t="s">
        <v>385</v>
      </c>
      <c r="G240" s="155" t="s">
        <v>153</v>
      </c>
      <c r="H240" s="156">
        <v>224.748</v>
      </c>
      <c r="I240" s="157"/>
      <c r="J240" s="158">
        <f>ROUND(I240*H240,2)</f>
        <v>0</v>
      </c>
      <c r="K240" s="154" t="s">
        <v>154</v>
      </c>
      <c r="L240" s="32"/>
      <c r="M240" s="159" t="s">
        <v>1</v>
      </c>
      <c r="N240" s="160" t="s">
        <v>40</v>
      </c>
      <c r="O240" s="55"/>
      <c r="P240" s="161">
        <f>O240*H240</f>
        <v>0</v>
      </c>
      <c r="Q240" s="161">
        <v>0.38314</v>
      </c>
      <c r="R240" s="161">
        <f>Q240*H240</f>
        <v>86.10994871999999</v>
      </c>
      <c r="S240" s="161">
        <v>0</v>
      </c>
      <c r="T240" s="162">
        <f>S240*H240</f>
        <v>0</v>
      </c>
      <c r="AR240" s="163" t="s">
        <v>155</v>
      </c>
      <c r="AT240" s="163" t="s">
        <v>150</v>
      </c>
      <c r="AU240" s="163" t="s">
        <v>85</v>
      </c>
      <c r="AY240" s="17" t="s">
        <v>148</v>
      </c>
      <c r="BE240" s="164">
        <f>IF(N240="základní",J240,0)</f>
        <v>0</v>
      </c>
      <c r="BF240" s="164">
        <f>IF(N240="snížená",J240,0)</f>
        <v>0</v>
      </c>
      <c r="BG240" s="164">
        <f>IF(N240="zákl. přenesená",J240,0)</f>
        <v>0</v>
      </c>
      <c r="BH240" s="164">
        <f>IF(N240="sníž. přenesená",J240,0)</f>
        <v>0</v>
      </c>
      <c r="BI240" s="164">
        <f>IF(N240="nulová",J240,0)</f>
        <v>0</v>
      </c>
      <c r="BJ240" s="17" t="s">
        <v>83</v>
      </c>
      <c r="BK240" s="164">
        <f>ROUND(I240*H240,2)</f>
        <v>0</v>
      </c>
      <c r="BL240" s="17" t="s">
        <v>155</v>
      </c>
      <c r="BM240" s="163" t="s">
        <v>386</v>
      </c>
    </row>
    <row r="241" spans="2:51" s="12" customFormat="1" ht="11.25">
      <c r="B241" s="165"/>
      <c r="D241" s="166" t="s">
        <v>160</v>
      </c>
      <c r="E241" s="167" t="s">
        <v>1</v>
      </c>
      <c r="F241" s="168" t="s">
        <v>92</v>
      </c>
      <c r="H241" s="169">
        <v>224.748</v>
      </c>
      <c r="I241" s="170"/>
      <c r="L241" s="165"/>
      <c r="M241" s="171"/>
      <c r="N241" s="172"/>
      <c r="O241" s="172"/>
      <c r="P241" s="172"/>
      <c r="Q241" s="172"/>
      <c r="R241" s="172"/>
      <c r="S241" s="172"/>
      <c r="T241" s="173"/>
      <c r="AT241" s="167" t="s">
        <v>160</v>
      </c>
      <c r="AU241" s="167" t="s">
        <v>85</v>
      </c>
      <c r="AV241" s="12" t="s">
        <v>85</v>
      </c>
      <c r="AW241" s="12" t="s">
        <v>31</v>
      </c>
      <c r="AX241" s="12" t="s">
        <v>83</v>
      </c>
      <c r="AY241" s="167" t="s">
        <v>148</v>
      </c>
    </row>
    <row r="242" spans="2:65" s="1" customFormat="1" ht="24" customHeight="1">
      <c r="B242" s="151"/>
      <c r="C242" s="152" t="s">
        <v>387</v>
      </c>
      <c r="D242" s="152" t="s">
        <v>150</v>
      </c>
      <c r="E242" s="153" t="s">
        <v>388</v>
      </c>
      <c r="F242" s="154" t="s">
        <v>389</v>
      </c>
      <c r="G242" s="155" t="s">
        <v>153</v>
      </c>
      <c r="H242" s="156">
        <v>564.748</v>
      </c>
      <c r="I242" s="157"/>
      <c r="J242" s="158">
        <f>ROUND(I242*H242,2)</f>
        <v>0</v>
      </c>
      <c r="K242" s="154" t="s">
        <v>154</v>
      </c>
      <c r="L242" s="32"/>
      <c r="M242" s="159" t="s">
        <v>1</v>
      </c>
      <c r="N242" s="160" t="s">
        <v>40</v>
      </c>
      <c r="O242" s="55"/>
      <c r="P242" s="161">
        <f>O242*H242</f>
        <v>0</v>
      </c>
      <c r="Q242" s="161">
        <v>0.00071</v>
      </c>
      <c r="R242" s="161">
        <f>Q242*H242</f>
        <v>0.40097108000000004</v>
      </c>
      <c r="S242" s="161">
        <v>0</v>
      </c>
      <c r="T242" s="162">
        <f>S242*H242</f>
        <v>0</v>
      </c>
      <c r="AR242" s="163" t="s">
        <v>155</v>
      </c>
      <c r="AT242" s="163" t="s">
        <v>150</v>
      </c>
      <c r="AU242" s="163" t="s">
        <v>85</v>
      </c>
      <c r="AY242" s="17" t="s">
        <v>148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7" t="s">
        <v>83</v>
      </c>
      <c r="BK242" s="164">
        <f>ROUND(I242*H242,2)</f>
        <v>0</v>
      </c>
      <c r="BL242" s="17" t="s">
        <v>155</v>
      </c>
      <c r="BM242" s="163" t="s">
        <v>390</v>
      </c>
    </row>
    <row r="243" spans="2:51" s="12" customFormat="1" ht="11.25">
      <c r="B243" s="165"/>
      <c r="D243" s="166" t="s">
        <v>160</v>
      </c>
      <c r="E243" s="167" t="s">
        <v>1</v>
      </c>
      <c r="F243" s="168" t="s">
        <v>391</v>
      </c>
      <c r="H243" s="169">
        <v>564.748</v>
      </c>
      <c r="I243" s="170"/>
      <c r="L243" s="165"/>
      <c r="M243" s="171"/>
      <c r="N243" s="172"/>
      <c r="O243" s="172"/>
      <c r="P243" s="172"/>
      <c r="Q243" s="172"/>
      <c r="R243" s="172"/>
      <c r="S243" s="172"/>
      <c r="T243" s="173"/>
      <c r="AT243" s="167" t="s">
        <v>160</v>
      </c>
      <c r="AU243" s="167" t="s">
        <v>85</v>
      </c>
      <c r="AV243" s="12" t="s">
        <v>85</v>
      </c>
      <c r="AW243" s="12" t="s">
        <v>31</v>
      </c>
      <c r="AX243" s="12" t="s">
        <v>83</v>
      </c>
      <c r="AY243" s="167" t="s">
        <v>148</v>
      </c>
    </row>
    <row r="244" spans="2:65" s="1" customFormat="1" ht="24" customHeight="1">
      <c r="B244" s="151"/>
      <c r="C244" s="152" t="s">
        <v>392</v>
      </c>
      <c r="D244" s="152" t="s">
        <v>150</v>
      </c>
      <c r="E244" s="153" t="s">
        <v>393</v>
      </c>
      <c r="F244" s="154" t="s">
        <v>394</v>
      </c>
      <c r="G244" s="155" t="s">
        <v>153</v>
      </c>
      <c r="H244" s="156">
        <v>340</v>
      </c>
      <c r="I244" s="157"/>
      <c r="J244" s="158">
        <f>ROUND(I244*H244,2)</f>
        <v>0</v>
      </c>
      <c r="K244" s="154" t="s">
        <v>154</v>
      </c>
      <c r="L244" s="32"/>
      <c r="M244" s="159" t="s">
        <v>1</v>
      </c>
      <c r="N244" s="160" t="s">
        <v>40</v>
      </c>
      <c r="O244" s="55"/>
      <c r="P244" s="161">
        <f>O244*H244</f>
        <v>0</v>
      </c>
      <c r="Q244" s="161">
        <v>0.10373</v>
      </c>
      <c r="R244" s="161">
        <f>Q244*H244</f>
        <v>35.2682</v>
      </c>
      <c r="S244" s="161">
        <v>0</v>
      </c>
      <c r="T244" s="162">
        <f>S244*H244</f>
        <v>0</v>
      </c>
      <c r="AR244" s="163" t="s">
        <v>155</v>
      </c>
      <c r="AT244" s="163" t="s">
        <v>150</v>
      </c>
      <c r="AU244" s="163" t="s">
        <v>85</v>
      </c>
      <c r="AY244" s="17" t="s">
        <v>148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7" t="s">
        <v>83</v>
      </c>
      <c r="BK244" s="164">
        <f>ROUND(I244*H244,2)</f>
        <v>0</v>
      </c>
      <c r="BL244" s="17" t="s">
        <v>155</v>
      </c>
      <c r="BM244" s="163" t="s">
        <v>395</v>
      </c>
    </row>
    <row r="245" spans="2:65" s="1" customFormat="1" ht="16.5" customHeight="1">
      <c r="B245" s="151"/>
      <c r="C245" s="152" t="s">
        <v>396</v>
      </c>
      <c r="D245" s="152" t="s">
        <v>150</v>
      </c>
      <c r="E245" s="153" t="s">
        <v>397</v>
      </c>
      <c r="F245" s="154" t="s">
        <v>398</v>
      </c>
      <c r="G245" s="155" t="s">
        <v>170</v>
      </c>
      <c r="H245" s="156">
        <v>348.72</v>
      </c>
      <c r="I245" s="157"/>
      <c r="J245" s="158">
        <f>ROUND(I245*H245,2)</f>
        <v>0</v>
      </c>
      <c r="K245" s="154" t="s">
        <v>154</v>
      </c>
      <c r="L245" s="32"/>
      <c r="M245" s="159" t="s">
        <v>1</v>
      </c>
      <c r="N245" s="160" t="s">
        <v>40</v>
      </c>
      <c r="O245" s="55"/>
      <c r="P245" s="161">
        <f>O245*H245</f>
        <v>0</v>
      </c>
      <c r="Q245" s="161">
        <v>0.0036</v>
      </c>
      <c r="R245" s="161">
        <f>Q245*H245</f>
        <v>1.255392</v>
      </c>
      <c r="S245" s="161">
        <v>0</v>
      </c>
      <c r="T245" s="162">
        <f>S245*H245</f>
        <v>0</v>
      </c>
      <c r="AR245" s="163" t="s">
        <v>155</v>
      </c>
      <c r="AT245" s="163" t="s">
        <v>150</v>
      </c>
      <c r="AU245" s="163" t="s">
        <v>85</v>
      </c>
      <c r="AY245" s="17" t="s">
        <v>148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7" t="s">
        <v>83</v>
      </c>
      <c r="BK245" s="164">
        <f>ROUND(I245*H245,2)</f>
        <v>0</v>
      </c>
      <c r="BL245" s="17" t="s">
        <v>155</v>
      </c>
      <c r="BM245" s="163" t="s">
        <v>399</v>
      </c>
    </row>
    <row r="246" spans="2:51" s="12" customFormat="1" ht="11.25">
      <c r="B246" s="165"/>
      <c r="D246" s="166" t="s">
        <v>160</v>
      </c>
      <c r="E246" s="167" t="s">
        <v>1</v>
      </c>
      <c r="F246" s="168" t="s">
        <v>400</v>
      </c>
      <c r="H246" s="169">
        <v>310.32</v>
      </c>
      <c r="I246" s="170"/>
      <c r="L246" s="165"/>
      <c r="M246" s="171"/>
      <c r="N246" s="172"/>
      <c r="O246" s="172"/>
      <c r="P246" s="172"/>
      <c r="Q246" s="172"/>
      <c r="R246" s="172"/>
      <c r="S246" s="172"/>
      <c r="T246" s="173"/>
      <c r="AT246" s="167" t="s">
        <v>160</v>
      </c>
      <c r="AU246" s="167" t="s">
        <v>85</v>
      </c>
      <c r="AV246" s="12" t="s">
        <v>85</v>
      </c>
      <c r="AW246" s="12" t="s">
        <v>31</v>
      </c>
      <c r="AX246" s="12" t="s">
        <v>75</v>
      </c>
      <c r="AY246" s="167" t="s">
        <v>148</v>
      </c>
    </row>
    <row r="247" spans="2:51" s="12" customFormat="1" ht="11.25">
      <c r="B247" s="165"/>
      <c r="D247" s="166" t="s">
        <v>160</v>
      </c>
      <c r="E247" s="167" t="s">
        <v>1</v>
      </c>
      <c r="F247" s="168" t="s">
        <v>401</v>
      </c>
      <c r="H247" s="169">
        <v>38.4</v>
      </c>
      <c r="I247" s="170"/>
      <c r="L247" s="165"/>
      <c r="M247" s="171"/>
      <c r="N247" s="172"/>
      <c r="O247" s="172"/>
      <c r="P247" s="172"/>
      <c r="Q247" s="172"/>
      <c r="R247" s="172"/>
      <c r="S247" s="172"/>
      <c r="T247" s="173"/>
      <c r="AT247" s="167" t="s">
        <v>160</v>
      </c>
      <c r="AU247" s="167" t="s">
        <v>85</v>
      </c>
      <c r="AV247" s="12" t="s">
        <v>85</v>
      </c>
      <c r="AW247" s="12" t="s">
        <v>31</v>
      </c>
      <c r="AX247" s="12" t="s">
        <v>75</v>
      </c>
      <c r="AY247" s="167" t="s">
        <v>148</v>
      </c>
    </row>
    <row r="248" spans="2:51" s="13" customFormat="1" ht="11.25">
      <c r="B248" s="174"/>
      <c r="D248" s="166" t="s">
        <v>160</v>
      </c>
      <c r="E248" s="175" t="s">
        <v>1</v>
      </c>
      <c r="F248" s="176" t="s">
        <v>163</v>
      </c>
      <c r="H248" s="177">
        <v>348.72</v>
      </c>
      <c r="I248" s="178"/>
      <c r="L248" s="174"/>
      <c r="M248" s="179"/>
      <c r="N248" s="180"/>
      <c r="O248" s="180"/>
      <c r="P248" s="180"/>
      <c r="Q248" s="180"/>
      <c r="R248" s="180"/>
      <c r="S248" s="180"/>
      <c r="T248" s="181"/>
      <c r="AT248" s="175" t="s">
        <v>160</v>
      </c>
      <c r="AU248" s="175" t="s">
        <v>85</v>
      </c>
      <c r="AV248" s="13" t="s">
        <v>155</v>
      </c>
      <c r="AW248" s="13" t="s">
        <v>31</v>
      </c>
      <c r="AX248" s="13" t="s">
        <v>83</v>
      </c>
      <c r="AY248" s="175" t="s">
        <v>148</v>
      </c>
    </row>
    <row r="249" spans="2:63" s="11" customFormat="1" ht="22.9" customHeight="1">
      <c r="B249" s="138"/>
      <c r="D249" s="139" t="s">
        <v>74</v>
      </c>
      <c r="E249" s="149" t="s">
        <v>186</v>
      </c>
      <c r="F249" s="149" t="s">
        <v>402</v>
      </c>
      <c r="I249" s="141"/>
      <c r="J249" s="150">
        <f>BK249</f>
        <v>0</v>
      </c>
      <c r="L249" s="138"/>
      <c r="M249" s="143"/>
      <c r="N249" s="144"/>
      <c r="O249" s="144"/>
      <c r="P249" s="145">
        <f>SUM(P250:P276)</f>
        <v>0</v>
      </c>
      <c r="Q249" s="144"/>
      <c r="R249" s="145">
        <f>SUM(R250:R276)</f>
        <v>41.37129074</v>
      </c>
      <c r="S249" s="144"/>
      <c r="T249" s="146">
        <f>SUM(T250:T276)</f>
        <v>163.596</v>
      </c>
      <c r="AR249" s="139" t="s">
        <v>83</v>
      </c>
      <c r="AT249" s="147" t="s">
        <v>74</v>
      </c>
      <c r="AU249" s="147" t="s">
        <v>83</v>
      </c>
      <c r="AY249" s="139" t="s">
        <v>148</v>
      </c>
      <c r="BK249" s="148">
        <f>SUM(BK250:BK276)</f>
        <v>0</v>
      </c>
    </row>
    <row r="250" spans="2:65" s="1" customFormat="1" ht="24" customHeight="1">
      <c r="B250" s="151"/>
      <c r="C250" s="152" t="s">
        <v>403</v>
      </c>
      <c r="D250" s="152" t="s">
        <v>150</v>
      </c>
      <c r="E250" s="153" t="s">
        <v>404</v>
      </c>
      <c r="F250" s="154" t="s">
        <v>405</v>
      </c>
      <c r="G250" s="155" t="s">
        <v>170</v>
      </c>
      <c r="H250" s="156">
        <v>183</v>
      </c>
      <c r="I250" s="157"/>
      <c r="J250" s="158">
        <f>ROUND(I250*H250,2)</f>
        <v>0</v>
      </c>
      <c r="K250" s="154" t="s">
        <v>154</v>
      </c>
      <c r="L250" s="32"/>
      <c r="M250" s="159" t="s">
        <v>1</v>
      </c>
      <c r="N250" s="160" t="s">
        <v>40</v>
      </c>
      <c r="O250" s="55"/>
      <c r="P250" s="161">
        <f>O250*H250</f>
        <v>0</v>
      </c>
      <c r="Q250" s="161">
        <v>0</v>
      </c>
      <c r="R250" s="161">
        <f>Q250*H250</f>
        <v>0</v>
      </c>
      <c r="S250" s="161">
        <v>0.7</v>
      </c>
      <c r="T250" s="162">
        <f>S250*H250</f>
        <v>128.1</v>
      </c>
      <c r="AR250" s="163" t="s">
        <v>155</v>
      </c>
      <c r="AT250" s="163" t="s">
        <v>150</v>
      </c>
      <c r="AU250" s="163" t="s">
        <v>85</v>
      </c>
      <c r="AY250" s="17" t="s">
        <v>148</v>
      </c>
      <c r="BE250" s="164">
        <f>IF(N250="základní",J250,0)</f>
        <v>0</v>
      </c>
      <c r="BF250" s="164">
        <f>IF(N250="snížená",J250,0)</f>
        <v>0</v>
      </c>
      <c r="BG250" s="164">
        <f>IF(N250="zákl. přenesená",J250,0)</f>
        <v>0</v>
      </c>
      <c r="BH250" s="164">
        <f>IF(N250="sníž. přenesená",J250,0)</f>
        <v>0</v>
      </c>
      <c r="BI250" s="164">
        <f>IF(N250="nulová",J250,0)</f>
        <v>0</v>
      </c>
      <c r="BJ250" s="17" t="s">
        <v>83</v>
      </c>
      <c r="BK250" s="164">
        <f>ROUND(I250*H250,2)</f>
        <v>0</v>
      </c>
      <c r="BL250" s="17" t="s">
        <v>155</v>
      </c>
      <c r="BM250" s="163" t="s">
        <v>406</v>
      </c>
    </row>
    <row r="251" spans="2:65" s="1" customFormat="1" ht="16.5" customHeight="1">
      <c r="B251" s="151"/>
      <c r="C251" s="152" t="s">
        <v>407</v>
      </c>
      <c r="D251" s="152" t="s">
        <v>150</v>
      </c>
      <c r="E251" s="153" t="s">
        <v>408</v>
      </c>
      <c r="F251" s="154" t="s">
        <v>409</v>
      </c>
      <c r="G251" s="155" t="s">
        <v>410</v>
      </c>
      <c r="H251" s="156">
        <v>2</v>
      </c>
      <c r="I251" s="157"/>
      <c r="J251" s="158">
        <f>ROUND(I251*H251,2)</f>
        <v>0</v>
      </c>
      <c r="K251" s="154" t="s">
        <v>1</v>
      </c>
      <c r="L251" s="32"/>
      <c r="M251" s="159" t="s">
        <v>1</v>
      </c>
      <c r="N251" s="160" t="s">
        <v>40</v>
      </c>
      <c r="O251" s="55"/>
      <c r="P251" s="161">
        <f>O251*H251</f>
        <v>0</v>
      </c>
      <c r="Q251" s="161">
        <v>2.16077</v>
      </c>
      <c r="R251" s="161">
        <f>Q251*H251</f>
        <v>4.32154</v>
      </c>
      <c r="S251" s="161">
        <v>0</v>
      </c>
      <c r="T251" s="162">
        <f>S251*H251</f>
        <v>0</v>
      </c>
      <c r="AR251" s="163" t="s">
        <v>155</v>
      </c>
      <c r="AT251" s="163" t="s">
        <v>150</v>
      </c>
      <c r="AU251" s="163" t="s">
        <v>85</v>
      </c>
      <c r="AY251" s="17" t="s">
        <v>148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7" t="s">
        <v>83</v>
      </c>
      <c r="BK251" s="164">
        <f>ROUND(I251*H251,2)</f>
        <v>0</v>
      </c>
      <c r="BL251" s="17" t="s">
        <v>155</v>
      </c>
      <c r="BM251" s="163" t="s">
        <v>411</v>
      </c>
    </row>
    <row r="252" spans="2:65" s="1" customFormat="1" ht="24" customHeight="1">
      <c r="B252" s="151"/>
      <c r="C252" s="152" t="s">
        <v>412</v>
      </c>
      <c r="D252" s="152" t="s">
        <v>150</v>
      </c>
      <c r="E252" s="153" t="s">
        <v>413</v>
      </c>
      <c r="F252" s="154" t="s">
        <v>414</v>
      </c>
      <c r="G252" s="155" t="s">
        <v>170</v>
      </c>
      <c r="H252" s="156">
        <v>183</v>
      </c>
      <c r="I252" s="157"/>
      <c r="J252" s="158">
        <f>ROUND(I252*H252,2)</f>
        <v>0</v>
      </c>
      <c r="K252" s="154" t="s">
        <v>154</v>
      </c>
      <c r="L252" s="32"/>
      <c r="M252" s="159" t="s">
        <v>1</v>
      </c>
      <c r="N252" s="160" t="s">
        <v>40</v>
      </c>
      <c r="O252" s="55"/>
      <c r="P252" s="161">
        <f>O252*H252</f>
        <v>0</v>
      </c>
      <c r="Q252" s="161">
        <v>3E-05</v>
      </c>
      <c r="R252" s="161">
        <f>Q252*H252</f>
        <v>0.00549</v>
      </c>
      <c r="S252" s="161">
        <v>0</v>
      </c>
      <c r="T252" s="162">
        <f>S252*H252</f>
        <v>0</v>
      </c>
      <c r="AR252" s="163" t="s">
        <v>155</v>
      </c>
      <c r="AT252" s="163" t="s">
        <v>150</v>
      </c>
      <c r="AU252" s="163" t="s">
        <v>85</v>
      </c>
      <c r="AY252" s="17" t="s">
        <v>148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7" t="s">
        <v>83</v>
      </c>
      <c r="BK252" s="164">
        <f>ROUND(I252*H252,2)</f>
        <v>0</v>
      </c>
      <c r="BL252" s="17" t="s">
        <v>155</v>
      </c>
      <c r="BM252" s="163" t="s">
        <v>415</v>
      </c>
    </row>
    <row r="253" spans="2:65" s="1" customFormat="1" ht="24" customHeight="1">
      <c r="B253" s="151"/>
      <c r="C253" s="197" t="s">
        <v>416</v>
      </c>
      <c r="D253" s="197" t="s">
        <v>305</v>
      </c>
      <c r="E253" s="198" t="s">
        <v>417</v>
      </c>
      <c r="F253" s="199" t="s">
        <v>418</v>
      </c>
      <c r="G253" s="200" t="s">
        <v>170</v>
      </c>
      <c r="H253" s="201">
        <v>200.019</v>
      </c>
      <c r="I253" s="202"/>
      <c r="J253" s="203">
        <f>ROUND(I253*H253,2)</f>
        <v>0</v>
      </c>
      <c r="K253" s="199" t="s">
        <v>1</v>
      </c>
      <c r="L253" s="204"/>
      <c r="M253" s="205" t="s">
        <v>1</v>
      </c>
      <c r="N253" s="206" t="s">
        <v>40</v>
      </c>
      <c r="O253" s="55"/>
      <c r="P253" s="161">
        <f>O253*H253</f>
        <v>0</v>
      </c>
      <c r="Q253" s="161">
        <v>0.02846</v>
      </c>
      <c r="R253" s="161">
        <f>Q253*H253</f>
        <v>5.69254074</v>
      </c>
      <c r="S253" s="161">
        <v>0</v>
      </c>
      <c r="T253" s="162">
        <f>S253*H253</f>
        <v>0</v>
      </c>
      <c r="AR253" s="163" t="s">
        <v>186</v>
      </c>
      <c r="AT253" s="163" t="s">
        <v>305</v>
      </c>
      <c r="AU253" s="163" t="s">
        <v>85</v>
      </c>
      <c r="AY253" s="17" t="s">
        <v>148</v>
      </c>
      <c r="BE253" s="164">
        <f>IF(N253="základní",J253,0)</f>
        <v>0</v>
      </c>
      <c r="BF253" s="164">
        <f>IF(N253="snížená",J253,0)</f>
        <v>0</v>
      </c>
      <c r="BG253" s="164">
        <f>IF(N253="zákl. přenesená",J253,0)</f>
        <v>0</v>
      </c>
      <c r="BH253" s="164">
        <f>IF(N253="sníž. přenesená",J253,0)</f>
        <v>0</v>
      </c>
      <c r="BI253" s="164">
        <f>IF(N253="nulová",J253,0)</f>
        <v>0</v>
      </c>
      <c r="BJ253" s="17" t="s">
        <v>83</v>
      </c>
      <c r="BK253" s="164">
        <f>ROUND(I253*H253,2)</f>
        <v>0</v>
      </c>
      <c r="BL253" s="17" t="s">
        <v>155</v>
      </c>
      <c r="BM253" s="163" t="s">
        <v>419</v>
      </c>
    </row>
    <row r="254" spans="2:51" s="12" customFormat="1" ht="11.25">
      <c r="B254" s="165"/>
      <c r="D254" s="166" t="s">
        <v>160</v>
      </c>
      <c r="E254" s="167" t="s">
        <v>1</v>
      </c>
      <c r="F254" s="168" t="s">
        <v>420</v>
      </c>
      <c r="H254" s="169">
        <v>200.019</v>
      </c>
      <c r="I254" s="170"/>
      <c r="L254" s="165"/>
      <c r="M254" s="171"/>
      <c r="N254" s="172"/>
      <c r="O254" s="172"/>
      <c r="P254" s="172"/>
      <c r="Q254" s="172"/>
      <c r="R254" s="172"/>
      <c r="S254" s="172"/>
      <c r="T254" s="173"/>
      <c r="AT254" s="167" t="s">
        <v>160</v>
      </c>
      <c r="AU254" s="167" t="s">
        <v>85</v>
      </c>
      <c r="AV254" s="12" t="s">
        <v>85</v>
      </c>
      <c r="AW254" s="12" t="s">
        <v>31</v>
      </c>
      <c r="AX254" s="12" t="s">
        <v>83</v>
      </c>
      <c r="AY254" s="167" t="s">
        <v>148</v>
      </c>
    </row>
    <row r="255" spans="2:65" s="1" customFormat="1" ht="24" customHeight="1">
      <c r="B255" s="151"/>
      <c r="C255" s="152" t="s">
        <v>421</v>
      </c>
      <c r="D255" s="152" t="s">
        <v>150</v>
      </c>
      <c r="E255" s="153" t="s">
        <v>422</v>
      </c>
      <c r="F255" s="154" t="s">
        <v>423</v>
      </c>
      <c r="G255" s="155" t="s">
        <v>410</v>
      </c>
      <c r="H255" s="156">
        <v>2</v>
      </c>
      <c r="I255" s="157"/>
      <c r="J255" s="158">
        <f aca="true" t="shared" si="0" ref="J255:J270">ROUND(I255*H255,2)</f>
        <v>0</v>
      </c>
      <c r="K255" s="154" t="s">
        <v>154</v>
      </c>
      <c r="L255" s="32"/>
      <c r="M255" s="159" t="s">
        <v>1</v>
      </c>
      <c r="N255" s="160" t="s">
        <v>40</v>
      </c>
      <c r="O255" s="55"/>
      <c r="P255" s="161">
        <f aca="true" t="shared" si="1" ref="P255:P270">O255*H255</f>
        <v>0</v>
      </c>
      <c r="Q255" s="161">
        <v>0</v>
      </c>
      <c r="R255" s="161">
        <f aca="true" t="shared" si="2" ref="R255:R270">Q255*H255</f>
        <v>0</v>
      </c>
      <c r="S255" s="161">
        <v>0</v>
      </c>
      <c r="T255" s="162">
        <f aca="true" t="shared" si="3" ref="T255:T270">S255*H255</f>
        <v>0</v>
      </c>
      <c r="AR255" s="163" t="s">
        <v>155</v>
      </c>
      <c r="AT255" s="163" t="s">
        <v>150</v>
      </c>
      <c r="AU255" s="163" t="s">
        <v>85</v>
      </c>
      <c r="AY255" s="17" t="s">
        <v>148</v>
      </c>
      <c r="BE255" s="164">
        <f aca="true" t="shared" si="4" ref="BE255:BE270">IF(N255="základní",J255,0)</f>
        <v>0</v>
      </c>
      <c r="BF255" s="164">
        <f aca="true" t="shared" si="5" ref="BF255:BF270">IF(N255="snížená",J255,0)</f>
        <v>0</v>
      </c>
      <c r="BG255" s="164">
        <f aca="true" t="shared" si="6" ref="BG255:BG270">IF(N255="zákl. přenesená",J255,0)</f>
        <v>0</v>
      </c>
      <c r="BH255" s="164">
        <f aca="true" t="shared" si="7" ref="BH255:BH270">IF(N255="sníž. přenesená",J255,0)</f>
        <v>0</v>
      </c>
      <c r="BI255" s="164">
        <f aca="true" t="shared" si="8" ref="BI255:BI270">IF(N255="nulová",J255,0)</f>
        <v>0</v>
      </c>
      <c r="BJ255" s="17" t="s">
        <v>83</v>
      </c>
      <c r="BK255" s="164">
        <f aca="true" t="shared" si="9" ref="BK255:BK270">ROUND(I255*H255,2)</f>
        <v>0</v>
      </c>
      <c r="BL255" s="17" t="s">
        <v>155</v>
      </c>
      <c r="BM255" s="163" t="s">
        <v>424</v>
      </c>
    </row>
    <row r="256" spans="2:65" s="1" customFormat="1" ht="16.5" customHeight="1">
      <c r="B256" s="151"/>
      <c r="C256" s="197" t="s">
        <v>425</v>
      </c>
      <c r="D256" s="197" t="s">
        <v>305</v>
      </c>
      <c r="E256" s="198" t="s">
        <v>426</v>
      </c>
      <c r="F256" s="199" t="s">
        <v>427</v>
      </c>
      <c r="G256" s="200" t="s">
        <v>410</v>
      </c>
      <c r="H256" s="201">
        <v>2</v>
      </c>
      <c r="I256" s="202"/>
      <c r="J256" s="203">
        <f t="shared" si="0"/>
        <v>0</v>
      </c>
      <c r="K256" s="199" t="s">
        <v>308</v>
      </c>
      <c r="L256" s="204"/>
      <c r="M256" s="205" t="s">
        <v>1</v>
      </c>
      <c r="N256" s="206" t="s">
        <v>40</v>
      </c>
      <c r="O256" s="55"/>
      <c r="P256" s="161">
        <f t="shared" si="1"/>
        <v>0</v>
      </c>
      <c r="Q256" s="161">
        <v>0.0005</v>
      </c>
      <c r="R256" s="161">
        <f t="shared" si="2"/>
        <v>0.001</v>
      </c>
      <c r="S256" s="161">
        <v>0</v>
      </c>
      <c r="T256" s="162">
        <f t="shared" si="3"/>
        <v>0</v>
      </c>
      <c r="AR256" s="163" t="s">
        <v>186</v>
      </c>
      <c r="AT256" s="163" t="s">
        <v>305</v>
      </c>
      <c r="AU256" s="163" t="s">
        <v>85</v>
      </c>
      <c r="AY256" s="17" t="s">
        <v>148</v>
      </c>
      <c r="BE256" s="164">
        <f t="shared" si="4"/>
        <v>0</v>
      </c>
      <c r="BF256" s="164">
        <f t="shared" si="5"/>
        <v>0</v>
      </c>
      <c r="BG256" s="164">
        <f t="shared" si="6"/>
        <v>0</v>
      </c>
      <c r="BH256" s="164">
        <f t="shared" si="7"/>
        <v>0</v>
      </c>
      <c r="BI256" s="164">
        <f t="shared" si="8"/>
        <v>0</v>
      </c>
      <c r="BJ256" s="17" t="s">
        <v>83</v>
      </c>
      <c r="BK256" s="164">
        <f t="shared" si="9"/>
        <v>0</v>
      </c>
      <c r="BL256" s="17" t="s">
        <v>155</v>
      </c>
      <c r="BM256" s="163" t="s">
        <v>428</v>
      </c>
    </row>
    <row r="257" spans="2:65" s="1" customFormat="1" ht="24" customHeight="1">
      <c r="B257" s="151"/>
      <c r="C257" s="152" t="s">
        <v>429</v>
      </c>
      <c r="D257" s="152" t="s">
        <v>150</v>
      </c>
      <c r="E257" s="153" t="s">
        <v>430</v>
      </c>
      <c r="F257" s="154" t="s">
        <v>431</v>
      </c>
      <c r="G257" s="155" t="s">
        <v>410</v>
      </c>
      <c r="H257" s="156">
        <v>12</v>
      </c>
      <c r="I257" s="157"/>
      <c r="J257" s="158">
        <f t="shared" si="0"/>
        <v>0</v>
      </c>
      <c r="K257" s="154" t="s">
        <v>154</v>
      </c>
      <c r="L257" s="32"/>
      <c r="M257" s="159" t="s">
        <v>1</v>
      </c>
      <c r="N257" s="160" t="s">
        <v>40</v>
      </c>
      <c r="O257" s="55"/>
      <c r="P257" s="161">
        <f t="shared" si="1"/>
        <v>0</v>
      </c>
      <c r="Q257" s="161">
        <v>0.00011</v>
      </c>
      <c r="R257" s="161">
        <f t="shared" si="2"/>
        <v>0.00132</v>
      </c>
      <c r="S257" s="161">
        <v>0</v>
      </c>
      <c r="T257" s="162">
        <f t="shared" si="3"/>
        <v>0</v>
      </c>
      <c r="AR257" s="163" t="s">
        <v>155</v>
      </c>
      <c r="AT257" s="163" t="s">
        <v>150</v>
      </c>
      <c r="AU257" s="163" t="s">
        <v>85</v>
      </c>
      <c r="AY257" s="17" t="s">
        <v>148</v>
      </c>
      <c r="BE257" s="164">
        <f t="shared" si="4"/>
        <v>0</v>
      </c>
      <c r="BF257" s="164">
        <f t="shared" si="5"/>
        <v>0</v>
      </c>
      <c r="BG257" s="164">
        <f t="shared" si="6"/>
        <v>0</v>
      </c>
      <c r="BH257" s="164">
        <f t="shared" si="7"/>
        <v>0</v>
      </c>
      <c r="BI257" s="164">
        <f t="shared" si="8"/>
        <v>0</v>
      </c>
      <c r="BJ257" s="17" t="s">
        <v>83</v>
      </c>
      <c r="BK257" s="164">
        <f t="shared" si="9"/>
        <v>0</v>
      </c>
      <c r="BL257" s="17" t="s">
        <v>155</v>
      </c>
      <c r="BM257" s="163" t="s">
        <v>432</v>
      </c>
    </row>
    <row r="258" spans="2:65" s="1" customFormat="1" ht="16.5" customHeight="1">
      <c r="B258" s="151"/>
      <c r="C258" s="197" t="s">
        <v>433</v>
      </c>
      <c r="D258" s="197" t="s">
        <v>305</v>
      </c>
      <c r="E258" s="198" t="s">
        <v>434</v>
      </c>
      <c r="F258" s="199" t="s">
        <v>435</v>
      </c>
      <c r="G258" s="200" t="s">
        <v>410</v>
      </c>
      <c r="H258" s="201">
        <v>12</v>
      </c>
      <c r="I258" s="202"/>
      <c r="J258" s="203">
        <f t="shared" si="0"/>
        <v>0</v>
      </c>
      <c r="K258" s="199" t="s">
        <v>1</v>
      </c>
      <c r="L258" s="204"/>
      <c r="M258" s="205" t="s">
        <v>1</v>
      </c>
      <c r="N258" s="206" t="s">
        <v>40</v>
      </c>
      <c r="O258" s="55"/>
      <c r="P258" s="161">
        <f t="shared" si="1"/>
        <v>0</v>
      </c>
      <c r="Q258" s="161">
        <v>0.0011</v>
      </c>
      <c r="R258" s="161">
        <f t="shared" si="2"/>
        <v>0.0132</v>
      </c>
      <c r="S258" s="161">
        <v>0</v>
      </c>
      <c r="T258" s="162">
        <f t="shared" si="3"/>
        <v>0</v>
      </c>
      <c r="AR258" s="163" t="s">
        <v>186</v>
      </c>
      <c r="AT258" s="163" t="s">
        <v>305</v>
      </c>
      <c r="AU258" s="163" t="s">
        <v>85</v>
      </c>
      <c r="AY258" s="17" t="s">
        <v>148</v>
      </c>
      <c r="BE258" s="164">
        <f t="shared" si="4"/>
        <v>0</v>
      </c>
      <c r="BF258" s="164">
        <f t="shared" si="5"/>
        <v>0</v>
      </c>
      <c r="BG258" s="164">
        <f t="shared" si="6"/>
        <v>0</v>
      </c>
      <c r="BH258" s="164">
        <f t="shared" si="7"/>
        <v>0</v>
      </c>
      <c r="BI258" s="164">
        <f t="shared" si="8"/>
        <v>0</v>
      </c>
      <c r="BJ258" s="17" t="s">
        <v>83</v>
      </c>
      <c r="BK258" s="164">
        <f t="shared" si="9"/>
        <v>0</v>
      </c>
      <c r="BL258" s="17" t="s">
        <v>155</v>
      </c>
      <c r="BM258" s="163" t="s">
        <v>436</v>
      </c>
    </row>
    <row r="259" spans="2:65" s="1" customFormat="1" ht="24" customHeight="1">
      <c r="B259" s="151"/>
      <c r="C259" s="152" t="s">
        <v>437</v>
      </c>
      <c r="D259" s="152" t="s">
        <v>150</v>
      </c>
      <c r="E259" s="153" t="s">
        <v>438</v>
      </c>
      <c r="F259" s="154" t="s">
        <v>439</v>
      </c>
      <c r="G259" s="155" t="s">
        <v>410</v>
      </c>
      <c r="H259" s="156">
        <v>5</v>
      </c>
      <c r="I259" s="157"/>
      <c r="J259" s="158">
        <f t="shared" si="0"/>
        <v>0</v>
      </c>
      <c r="K259" s="154" t="s">
        <v>154</v>
      </c>
      <c r="L259" s="32"/>
      <c r="M259" s="159" t="s">
        <v>1</v>
      </c>
      <c r="N259" s="160" t="s">
        <v>40</v>
      </c>
      <c r="O259" s="55"/>
      <c r="P259" s="161">
        <f t="shared" si="1"/>
        <v>0</v>
      </c>
      <c r="Q259" s="161">
        <v>2.3765</v>
      </c>
      <c r="R259" s="161">
        <f t="shared" si="2"/>
        <v>11.8825</v>
      </c>
      <c r="S259" s="161">
        <v>0</v>
      </c>
      <c r="T259" s="162">
        <f t="shared" si="3"/>
        <v>0</v>
      </c>
      <c r="AR259" s="163" t="s">
        <v>155</v>
      </c>
      <c r="AT259" s="163" t="s">
        <v>150</v>
      </c>
      <c r="AU259" s="163" t="s">
        <v>85</v>
      </c>
      <c r="AY259" s="17" t="s">
        <v>148</v>
      </c>
      <c r="BE259" s="164">
        <f t="shared" si="4"/>
        <v>0</v>
      </c>
      <c r="BF259" s="164">
        <f t="shared" si="5"/>
        <v>0</v>
      </c>
      <c r="BG259" s="164">
        <f t="shared" si="6"/>
        <v>0</v>
      </c>
      <c r="BH259" s="164">
        <f t="shared" si="7"/>
        <v>0</v>
      </c>
      <c r="BI259" s="164">
        <f t="shared" si="8"/>
        <v>0</v>
      </c>
      <c r="BJ259" s="17" t="s">
        <v>83</v>
      </c>
      <c r="BK259" s="164">
        <f t="shared" si="9"/>
        <v>0</v>
      </c>
      <c r="BL259" s="17" t="s">
        <v>155</v>
      </c>
      <c r="BM259" s="163" t="s">
        <v>440</v>
      </c>
    </row>
    <row r="260" spans="2:65" s="1" customFormat="1" ht="24" customHeight="1">
      <c r="B260" s="151"/>
      <c r="C260" s="197" t="s">
        <v>441</v>
      </c>
      <c r="D260" s="197" t="s">
        <v>305</v>
      </c>
      <c r="E260" s="198" t="s">
        <v>442</v>
      </c>
      <c r="F260" s="199" t="s">
        <v>443</v>
      </c>
      <c r="G260" s="200" t="s">
        <v>410</v>
      </c>
      <c r="H260" s="201">
        <v>5</v>
      </c>
      <c r="I260" s="202"/>
      <c r="J260" s="203">
        <f t="shared" si="0"/>
        <v>0</v>
      </c>
      <c r="K260" s="199" t="s">
        <v>308</v>
      </c>
      <c r="L260" s="204"/>
      <c r="M260" s="205" t="s">
        <v>1</v>
      </c>
      <c r="N260" s="206" t="s">
        <v>40</v>
      </c>
      <c r="O260" s="55"/>
      <c r="P260" s="161">
        <f t="shared" si="1"/>
        <v>0</v>
      </c>
      <c r="Q260" s="161">
        <v>1.817</v>
      </c>
      <c r="R260" s="161">
        <f t="shared" si="2"/>
        <v>9.084999999999999</v>
      </c>
      <c r="S260" s="161">
        <v>0</v>
      </c>
      <c r="T260" s="162">
        <f t="shared" si="3"/>
        <v>0</v>
      </c>
      <c r="AR260" s="163" t="s">
        <v>186</v>
      </c>
      <c r="AT260" s="163" t="s">
        <v>305</v>
      </c>
      <c r="AU260" s="163" t="s">
        <v>85</v>
      </c>
      <c r="AY260" s="17" t="s">
        <v>148</v>
      </c>
      <c r="BE260" s="164">
        <f t="shared" si="4"/>
        <v>0</v>
      </c>
      <c r="BF260" s="164">
        <f t="shared" si="5"/>
        <v>0</v>
      </c>
      <c r="BG260" s="164">
        <f t="shared" si="6"/>
        <v>0</v>
      </c>
      <c r="BH260" s="164">
        <f t="shared" si="7"/>
        <v>0</v>
      </c>
      <c r="BI260" s="164">
        <f t="shared" si="8"/>
        <v>0</v>
      </c>
      <c r="BJ260" s="17" t="s">
        <v>83</v>
      </c>
      <c r="BK260" s="164">
        <f t="shared" si="9"/>
        <v>0</v>
      </c>
      <c r="BL260" s="17" t="s">
        <v>155</v>
      </c>
      <c r="BM260" s="163" t="s">
        <v>444</v>
      </c>
    </row>
    <row r="261" spans="2:65" s="1" customFormat="1" ht="24" customHeight="1">
      <c r="B261" s="151"/>
      <c r="C261" s="197" t="s">
        <v>445</v>
      </c>
      <c r="D261" s="197" t="s">
        <v>305</v>
      </c>
      <c r="E261" s="198" t="s">
        <v>446</v>
      </c>
      <c r="F261" s="199" t="s">
        <v>447</v>
      </c>
      <c r="G261" s="200" t="s">
        <v>410</v>
      </c>
      <c r="H261" s="201">
        <v>5</v>
      </c>
      <c r="I261" s="202"/>
      <c r="J261" s="203">
        <f t="shared" si="0"/>
        <v>0</v>
      </c>
      <c r="K261" s="199" t="s">
        <v>154</v>
      </c>
      <c r="L261" s="204"/>
      <c r="M261" s="205" t="s">
        <v>1</v>
      </c>
      <c r="N261" s="206" t="s">
        <v>40</v>
      </c>
      <c r="O261" s="55"/>
      <c r="P261" s="161">
        <f t="shared" si="1"/>
        <v>0</v>
      </c>
      <c r="Q261" s="161">
        <v>0.585</v>
      </c>
      <c r="R261" s="161">
        <f t="shared" si="2"/>
        <v>2.925</v>
      </c>
      <c r="S261" s="161">
        <v>0</v>
      </c>
      <c r="T261" s="162">
        <f t="shared" si="3"/>
        <v>0</v>
      </c>
      <c r="AR261" s="163" t="s">
        <v>186</v>
      </c>
      <c r="AT261" s="163" t="s">
        <v>305</v>
      </c>
      <c r="AU261" s="163" t="s">
        <v>85</v>
      </c>
      <c r="AY261" s="17" t="s">
        <v>148</v>
      </c>
      <c r="BE261" s="164">
        <f t="shared" si="4"/>
        <v>0</v>
      </c>
      <c r="BF261" s="164">
        <f t="shared" si="5"/>
        <v>0</v>
      </c>
      <c r="BG261" s="164">
        <f t="shared" si="6"/>
        <v>0</v>
      </c>
      <c r="BH261" s="164">
        <f t="shared" si="7"/>
        <v>0</v>
      </c>
      <c r="BI261" s="164">
        <f t="shared" si="8"/>
        <v>0</v>
      </c>
      <c r="BJ261" s="17" t="s">
        <v>83</v>
      </c>
      <c r="BK261" s="164">
        <f t="shared" si="9"/>
        <v>0</v>
      </c>
      <c r="BL261" s="17" t="s">
        <v>155</v>
      </c>
      <c r="BM261" s="163" t="s">
        <v>448</v>
      </c>
    </row>
    <row r="262" spans="2:65" s="1" customFormat="1" ht="16.5" customHeight="1">
      <c r="B262" s="151"/>
      <c r="C262" s="197" t="s">
        <v>449</v>
      </c>
      <c r="D262" s="197" t="s">
        <v>305</v>
      </c>
      <c r="E262" s="198" t="s">
        <v>450</v>
      </c>
      <c r="F262" s="199" t="s">
        <v>451</v>
      </c>
      <c r="G262" s="200" t="s">
        <v>410</v>
      </c>
      <c r="H262" s="201">
        <v>2</v>
      </c>
      <c r="I262" s="202"/>
      <c r="J262" s="203">
        <f t="shared" si="0"/>
        <v>0</v>
      </c>
      <c r="K262" s="199" t="s">
        <v>1</v>
      </c>
      <c r="L262" s="204"/>
      <c r="M262" s="205" t="s">
        <v>1</v>
      </c>
      <c r="N262" s="206" t="s">
        <v>40</v>
      </c>
      <c r="O262" s="55"/>
      <c r="P262" s="161">
        <f t="shared" si="1"/>
        <v>0</v>
      </c>
      <c r="Q262" s="161">
        <v>0.262</v>
      </c>
      <c r="R262" s="161">
        <f t="shared" si="2"/>
        <v>0.524</v>
      </c>
      <c r="S262" s="161">
        <v>0</v>
      </c>
      <c r="T262" s="162">
        <f t="shared" si="3"/>
        <v>0</v>
      </c>
      <c r="AR262" s="163" t="s">
        <v>186</v>
      </c>
      <c r="AT262" s="163" t="s">
        <v>305</v>
      </c>
      <c r="AU262" s="163" t="s">
        <v>85</v>
      </c>
      <c r="AY262" s="17" t="s">
        <v>148</v>
      </c>
      <c r="BE262" s="164">
        <f t="shared" si="4"/>
        <v>0</v>
      </c>
      <c r="BF262" s="164">
        <f t="shared" si="5"/>
        <v>0</v>
      </c>
      <c r="BG262" s="164">
        <f t="shared" si="6"/>
        <v>0</v>
      </c>
      <c r="BH262" s="164">
        <f t="shared" si="7"/>
        <v>0</v>
      </c>
      <c r="BI262" s="164">
        <f t="shared" si="8"/>
        <v>0</v>
      </c>
      <c r="BJ262" s="17" t="s">
        <v>83</v>
      </c>
      <c r="BK262" s="164">
        <f t="shared" si="9"/>
        <v>0</v>
      </c>
      <c r="BL262" s="17" t="s">
        <v>155</v>
      </c>
      <c r="BM262" s="163" t="s">
        <v>452</v>
      </c>
    </row>
    <row r="263" spans="2:65" s="1" customFormat="1" ht="16.5" customHeight="1">
      <c r="B263" s="151"/>
      <c r="C263" s="197" t="s">
        <v>453</v>
      </c>
      <c r="D263" s="197" t="s">
        <v>305</v>
      </c>
      <c r="E263" s="198" t="s">
        <v>454</v>
      </c>
      <c r="F263" s="199" t="s">
        <v>455</v>
      </c>
      <c r="G263" s="200" t="s">
        <v>410</v>
      </c>
      <c r="H263" s="201">
        <v>3</v>
      </c>
      <c r="I263" s="202"/>
      <c r="J263" s="203">
        <f t="shared" si="0"/>
        <v>0</v>
      </c>
      <c r="K263" s="199" t="s">
        <v>1</v>
      </c>
      <c r="L263" s="204"/>
      <c r="M263" s="205" t="s">
        <v>1</v>
      </c>
      <c r="N263" s="206" t="s">
        <v>40</v>
      </c>
      <c r="O263" s="55"/>
      <c r="P263" s="161">
        <f t="shared" si="1"/>
        <v>0</v>
      </c>
      <c r="Q263" s="161">
        <v>0.526</v>
      </c>
      <c r="R263" s="161">
        <f t="shared" si="2"/>
        <v>1.578</v>
      </c>
      <c r="S263" s="161">
        <v>0</v>
      </c>
      <c r="T263" s="162">
        <f t="shared" si="3"/>
        <v>0</v>
      </c>
      <c r="AR263" s="163" t="s">
        <v>186</v>
      </c>
      <c r="AT263" s="163" t="s">
        <v>305</v>
      </c>
      <c r="AU263" s="163" t="s">
        <v>85</v>
      </c>
      <c r="AY263" s="17" t="s">
        <v>148</v>
      </c>
      <c r="BE263" s="164">
        <f t="shared" si="4"/>
        <v>0</v>
      </c>
      <c r="BF263" s="164">
        <f t="shared" si="5"/>
        <v>0</v>
      </c>
      <c r="BG263" s="164">
        <f t="shared" si="6"/>
        <v>0</v>
      </c>
      <c r="BH263" s="164">
        <f t="shared" si="7"/>
        <v>0</v>
      </c>
      <c r="BI263" s="164">
        <f t="shared" si="8"/>
        <v>0</v>
      </c>
      <c r="BJ263" s="17" t="s">
        <v>83</v>
      </c>
      <c r="BK263" s="164">
        <f t="shared" si="9"/>
        <v>0</v>
      </c>
      <c r="BL263" s="17" t="s">
        <v>155</v>
      </c>
      <c r="BM263" s="163" t="s">
        <v>456</v>
      </c>
    </row>
    <row r="264" spans="2:65" s="1" customFormat="1" ht="16.5" customHeight="1">
      <c r="B264" s="151"/>
      <c r="C264" s="197" t="s">
        <v>457</v>
      </c>
      <c r="D264" s="197" t="s">
        <v>305</v>
      </c>
      <c r="E264" s="198" t="s">
        <v>458</v>
      </c>
      <c r="F264" s="199" t="s">
        <v>459</v>
      </c>
      <c r="G264" s="200" t="s">
        <v>410</v>
      </c>
      <c r="H264" s="201">
        <v>3</v>
      </c>
      <c r="I264" s="202"/>
      <c r="J264" s="203">
        <f t="shared" si="0"/>
        <v>0</v>
      </c>
      <c r="K264" s="199" t="s">
        <v>308</v>
      </c>
      <c r="L264" s="204"/>
      <c r="M264" s="205" t="s">
        <v>1</v>
      </c>
      <c r="N264" s="206" t="s">
        <v>40</v>
      </c>
      <c r="O264" s="55"/>
      <c r="P264" s="161">
        <f t="shared" si="1"/>
        <v>0</v>
      </c>
      <c r="Q264" s="161">
        <v>1.054</v>
      </c>
      <c r="R264" s="161">
        <f t="shared" si="2"/>
        <v>3.162</v>
      </c>
      <c r="S264" s="161">
        <v>0</v>
      </c>
      <c r="T264" s="162">
        <f t="shared" si="3"/>
        <v>0</v>
      </c>
      <c r="AR264" s="163" t="s">
        <v>186</v>
      </c>
      <c r="AT264" s="163" t="s">
        <v>305</v>
      </c>
      <c r="AU264" s="163" t="s">
        <v>85</v>
      </c>
      <c r="AY264" s="17" t="s">
        <v>148</v>
      </c>
      <c r="BE264" s="164">
        <f t="shared" si="4"/>
        <v>0</v>
      </c>
      <c r="BF264" s="164">
        <f t="shared" si="5"/>
        <v>0</v>
      </c>
      <c r="BG264" s="164">
        <f t="shared" si="6"/>
        <v>0</v>
      </c>
      <c r="BH264" s="164">
        <f t="shared" si="7"/>
        <v>0</v>
      </c>
      <c r="BI264" s="164">
        <f t="shared" si="8"/>
        <v>0</v>
      </c>
      <c r="BJ264" s="17" t="s">
        <v>83</v>
      </c>
      <c r="BK264" s="164">
        <f t="shared" si="9"/>
        <v>0</v>
      </c>
      <c r="BL264" s="17" t="s">
        <v>155</v>
      </c>
      <c r="BM264" s="163" t="s">
        <v>460</v>
      </c>
    </row>
    <row r="265" spans="2:65" s="1" customFormat="1" ht="24" customHeight="1">
      <c r="B265" s="151"/>
      <c r="C265" s="197" t="s">
        <v>461</v>
      </c>
      <c r="D265" s="197" t="s">
        <v>305</v>
      </c>
      <c r="E265" s="198" t="s">
        <v>462</v>
      </c>
      <c r="F265" s="199" t="s">
        <v>463</v>
      </c>
      <c r="G265" s="200" t="s">
        <v>410</v>
      </c>
      <c r="H265" s="201">
        <v>2</v>
      </c>
      <c r="I265" s="202"/>
      <c r="J265" s="203">
        <f t="shared" si="0"/>
        <v>0</v>
      </c>
      <c r="K265" s="199" t="s">
        <v>154</v>
      </c>
      <c r="L265" s="204"/>
      <c r="M265" s="205" t="s">
        <v>1</v>
      </c>
      <c r="N265" s="206" t="s">
        <v>40</v>
      </c>
      <c r="O265" s="55"/>
      <c r="P265" s="161">
        <f t="shared" si="1"/>
        <v>0</v>
      </c>
      <c r="Q265" s="161">
        <v>0.04</v>
      </c>
      <c r="R265" s="161">
        <f t="shared" si="2"/>
        <v>0.08</v>
      </c>
      <c r="S265" s="161">
        <v>0</v>
      </c>
      <c r="T265" s="162">
        <f t="shared" si="3"/>
        <v>0</v>
      </c>
      <c r="AR265" s="163" t="s">
        <v>186</v>
      </c>
      <c r="AT265" s="163" t="s">
        <v>305</v>
      </c>
      <c r="AU265" s="163" t="s">
        <v>85</v>
      </c>
      <c r="AY265" s="17" t="s">
        <v>148</v>
      </c>
      <c r="BE265" s="164">
        <f t="shared" si="4"/>
        <v>0</v>
      </c>
      <c r="BF265" s="164">
        <f t="shared" si="5"/>
        <v>0</v>
      </c>
      <c r="BG265" s="164">
        <f t="shared" si="6"/>
        <v>0</v>
      </c>
      <c r="BH265" s="164">
        <f t="shared" si="7"/>
        <v>0</v>
      </c>
      <c r="BI265" s="164">
        <f t="shared" si="8"/>
        <v>0</v>
      </c>
      <c r="BJ265" s="17" t="s">
        <v>83</v>
      </c>
      <c r="BK265" s="164">
        <f t="shared" si="9"/>
        <v>0</v>
      </c>
      <c r="BL265" s="17" t="s">
        <v>155</v>
      </c>
      <c r="BM265" s="163" t="s">
        <v>464</v>
      </c>
    </row>
    <row r="266" spans="2:65" s="1" customFormat="1" ht="24" customHeight="1">
      <c r="B266" s="151"/>
      <c r="C266" s="197" t="s">
        <v>465</v>
      </c>
      <c r="D266" s="197" t="s">
        <v>305</v>
      </c>
      <c r="E266" s="198" t="s">
        <v>466</v>
      </c>
      <c r="F266" s="199" t="s">
        <v>467</v>
      </c>
      <c r="G266" s="200" t="s">
        <v>410</v>
      </c>
      <c r="H266" s="201">
        <v>1</v>
      </c>
      <c r="I266" s="202"/>
      <c r="J266" s="203">
        <f t="shared" si="0"/>
        <v>0</v>
      </c>
      <c r="K266" s="199" t="s">
        <v>154</v>
      </c>
      <c r="L266" s="204"/>
      <c r="M266" s="205" t="s">
        <v>1</v>
      </c>
      <c r="N266" s="206" t="s">
        <v>40</v>
      </c>
      <c r="O266" s="55"/>
      <c r="P266" s="161">
        <f t="shared" si="1"/>
        <v>0</v>
      </c>
      <c r="Q266" s="161">
        <v>0.028</v>
      </c>
      <c r="R266" s="161">
        <f t="shared" si="2"/>
        <v>0.028</v>
      </c>
      <c r="S266" s="161">
        <v>0</v>
      </c>
      <c r="T266" s="162">
        <f t="shared" si="3"/>
        <v>0</v>
      </c>
      <c r="AR266" s="163" t="s">
        <v>186</v>
      </c>
      <c r="AT266" s="163" t="s">
        <v>305</v>
      </c>
      <c r="AU266" s="163" t="s">
        <v>85</v>
      </c>
      <c r="AY266" s="17" t="s">
        <v>148</v>
      </c>
      <c r="BE266" s="164">
        <f t="shared" si="4"/>
        <v>0</v>
      </c>
      <c r="BF266" s="164">
        <f t="shared" si="5"/>
        <v>0</v>
      </c>
      <c r="BG266" s="164">
        <f t="shared" si="6"/>
        <v>0</v>
      </c>
      <c r="BH266" s="164">
        <f t="shared" si="7"/>
        <v>0</v>
      </c>
      <c r="BI266" s="164">
        <f t="shared" si="8"/>
        <v>0</v>
      </c>
      <c r="BJ266" s="17" t="s">
        <v>83</v>
      </c>
      <c r="BK266" s="164">
        <f t="shared" si="9"/>
        <v>0</v>
      </c>
      <c r="BL266" s="17" t="s">
        <v>155</v>
      </c>
      <c r="BM266" s="163" t="s">
        <v>468</v>
      </c>
    </row>
    <row r="267" spans="2:65" s="1" customFormat="1" ht="24" customHeight="1">
      <c r="B267" s="151"/>
      <c r="C267" s="197" t="s">
        <v>469</v>
      </c>
      <c r="D267" s="197" t="s">
        <v>305</v>
      </c>
      <c r="E267" s="198" t="s">
        <v>470</v>
      </c>
      <c r="F267" s="199" t="s">
        <v>471</v>
      </c>
      <c r="G267" s="200" t="s">
        <v>410</v>
      </c>
      <c r="H267" s="201">
        <v>2</v>
      </c>
      <c r="I267" s="202"/>
      <c r="J267" s="203">
        <f t="shared" si="0"/>
        <v>0</v>
      </c>
      <c r="K267" s="199" t="s">
        <v>154</v>
      </c>
      <c r="L267" s="204"/>
      <c r="M267" s="205" t="s">
        <v>1</v>
      </c>
      <c r="N267" s="206" t="s">
        <v>40</v>
      </c>
      <c r="O267" s="55"/>
      <c r="P267" s="161">
        <f t="shared" si="1"/>
        <v>0</v>
      </c>
      <c r="Q267" s="161">
        <v>0.068</v>
      </c>
      <c r="R267" s="161">
        <f t="shared" si="2"/>
        <v>0.136</v>
      </c>
      <c r="S267" s="161">
        <v>0</v>
      </c>
      <c r="T267" s="162">
        <f t="shared" si="3"/>
        <v>0</v>
      </c>
      <c r="AR267" s="163" t="s">
        <v>186</v>
      </c>
      <c r="AT267" s="163" t="s">
        <v>305</v>
      </c>
      <c r="AU267" s="163" t="s">
        <v>85</v>
      </c>
      <c r="AY267" s="17" t="s">
        <v>148</v>
      </c>
      <c r="BE267" s="164">
        <f t="shared" si="4"/>
        <v>0</v>
      </c>
      <c r="BF267" s="164">
        <f t="shared" si="5"/>
        <v>0</v>
      </c>
      <c r="BG267" s="164">
        <f t="shared" si="6"/>
        <v>0</v>
      </c>
      <c r="BH267" s="164">
        <f t="shared" si="7"/>
        <v>0</v>
      </c>
      <c r="BI267" s="164">
        <f t="shared" si="8"/>
        <v>0</v>
      </c>
      <c r="BJ267" s="17" t="s">
        <v>83</v>
      </c>
      <c r="BK267" s="164">
        <f t="shared" si="9"/>
        <v>0</v>
      </c>
      <c r="BL267" s="17" t="s">
        <v>155</v>
      </c>
      <c r="BM267" s="163" t="s">
        <v>472</v>
      </c>
    </row>
    <row r="268" spans="2:65" s="1" customFormat="1" ht="24" customHeight="1">
      <c r="B268" s="151"/>
      <c r="C268" s="197" t="s">
        <v>473</v>
      </c>
      <c r="D268" s="197" t="s">
        <v>305</v>
      </c>
      <c r="E268" s="198" t="s">
        <v>474</v>
      </c>
      <c r="F268" s="199" t="s">
        <v>475</v>
      </c>
      <c r="G268" s="200" t="s">
        <v>410</v>
      </c>
      <c r="H268" s="201">
        <v>24</v>
      </c>
      <c r="I268" s="202"/>
      <c r="J268" s="203">
        <f t="shared" si="0"/>
        <v>0</v>
      </c>
      <c r="K268" s="199" t="s">
        <v>1</v>
      </c>
      <c r="L268" s="204"/>
      <c r="M268" s="205" t="s">
        <v>1</v>
      </c>
      <c r="N268" s="206" t="s">
        <v>40</v>
      </c>
      <c r="O268" s="55"/>
      <c r="P268" s="161">
        <f t="shared" si="1"/>
        <v>0</v>
      </c>
      <c r="Q268" s="161">
        <v>0.002</v>
      </c>
      <c r="R268" s="161">
        <f t="shared" si="2"/>
        <v>0.048</v>
      </c>
      <c r="S268" s="161">
        <v>0</v>
      </c>
      <c r="T268" s="162">
        <f t="shared" si="3"/>
        <v>0</v>
      </c>
      <c r="AR268" s="163" t="s">
        <v>186</v>
      </c>
      <c r="AT268" s="163" t="s">
        <v>305</v>
      </c>
      <c r="AU268" s="163" t="s">
        <v>85</v>
      </c>
      <c r="AY268" s="17" t="s">
        <v>148</v>
      </c>
      <c r="BE268" s="164">
        <f t="shared" si="4"/>
        <v>0</v>
      </c>
      <c r="BF268" s="164">
        <f t="shared" si="5"/>
        <v>0</v>
      </c>
      <c r="BG268" s="164">
        <f t="shared" si="6"/>
        <v>0</v>
      </c>
      <c r="BH268" s="164">
        <f t="shared" si="7"/>
        <v>0</v>
      </c>
      <c r="BI268" s="164">
        <f t="shared" si="8"/>
        <v>0</v>
      </c>
      <c r="BJ268" s="17" t="s">
        <v>83</v>
      </c>
      <c r="BK268" s="164">
        <f t="shared" si="9"/>
        <v>0</v>
      </c>
      <c r="BL268" s="17" t="s">
        <v>155</v>
      </c>
      <c r="BM268" s="163" t="s">
        <v>476</v>
      </c>
    </row>
    <row r="269" spans="2:65" s="1" customFormat="1" ht="24" customHeight="1">
      <c r="B269" s="151"/>
      <c r="C269" s="197" t="s">
        <v>477</v>
      </c>
      <c r="D269" s="197" t="s">
        <v>305</v>
      </c>
      <c r="E269" s="198" t="s">
        <v>478</v>
      </c>
      <c r="F269" s="199" t="s">
        <v>479</v>
      </c>
      <c r="G269" s="200" t="s">
        <v>410</v>
      </c>
      <c r="H269" s="201">
        <v>1</v>
      </c>
      <c r="I269" s="202"/>
      <c r="J269" s="203">
        <f t="shared" si="0"/>
        <v>0</v>
      </c>
      <c r="K269" s="199" t="s">
        <v>154</v>
      </c>
      <c r="L269" s="204"/>
      <c r="M269" s="205" t="s">
        <v>1</v>
      </c>
      <c r="N269" s="206" t="s">
        <v>40</v>
      </c>
      <c r="O269" s="55"/>
      <c r="P269" s="161">
        <f t="shared" si="1"/>
        <v>0</v>
      </c>
      <c r="Q269" s="161">
        <v>0.081</v>
      </c>
      <c r="R269" s="161">
        <f t="shared" si="2"/>
        <v>0.081</v>
      </c>
      <c r="S269" s="161">
        <v>0</v>
      </c>
      <c r="T269" s="162">
        <f t="shared" si="3"/>
        <v>0</v>
      </c>
      <c r="AR269" s="163" t="s">
        <v>186</v>
      </c>
      <c r="AT269" s="163" t="s">
        <v>305</v>
      </c>
      <c r="AU269" s="163" t="s">
        <v>85</v>
      </c>
      <c r="AY269" s="17" t="s">
        <v>148</v>
      </c>
      <c r="BE269" s="164">
        <f t="shared" si="4"/>
        <v>0</v>
      </c>
      <c r="BF269" s="164">
        <f t="shared" si="5"/>
        <v>0</v>
      </c>
      <c r="BG269" s="164">
        <f t="shared" si="6"/>
        <v>0</v>
      </c>
      <c r="BH269" s="164">
        <f t="shared" si="7"/>
        <v>0</v>
      </c>
      <c r="BI269" s="164">
        <f t="shared" si="8"/>
        <v>0</v>
      </c>
      <c r="BJ269" s="17" t="s">
        <v>83</v>
      </c>
      <c r="BK269" s="164">
        <f t="shared" si="9"/>
        <v>0</v>
      </c>
      <c r="BL269" s="17" t="s">
        <v>155</v>
      </c>
      <c r="BM269" s="163" t="s">
        <v>480</v>
      </c>
    </row>
    <row r="270" spans="2:65" s="1" customFormat="1" ht="24" customHeight="1">
      <c r="B270" s="151"/>
      <c r="C270" s="152" t="s">
        <v>481</v>
      </c>
      <c r="D270" s="152" t="s">
        <v>150</v>
      </c>
      <c r="E270" s="153" t="s">
        <v>482</v>
      </c>
      <c r="F270" s="154" t="s">
        <v>483</v>
      </c>
      <c r="G270" s="155" t="s">
        <v>189</v>
      </c>
      <c r="H270" s="156">
        <v>19.6</v>
      </c>
      <c r="I270" s="157"/>
      <c r="J270" s="158">
        <f t="shared" si="0"/>
        <v>0</v>
      </c>
      <c r="K270" s="154" t="s">
        <v>154</v>
      </c>
      <c r="L270" s="32"/>
      <c r="M270" s="159" t="s">
        <v>1</v>
      </c>
      <c r="N270" s="160" t="s">
        <v>40</v>
      </c>
      <c r="O270" s="55"/>
      <c r="P270" s="161">
        <f t="shared" si="1"/>
        <v>0</v>
      </c>
      <c r="Q270" s="161">
        <v>0</v>
      </c>
      <c r="R270" s="161">
        <f t="shared" si="2"/>
        <v>0</v>
      </c>
      <c r="S270" s="161">
        <v>1.76</v>
      </c>
      <c r="T270" s="162">
        <f t="shared" si="3"/>
        <v>34.496</v>
      </c>
      <c r="AR270" s="163" t="s">
        <v>155</v>
      </c>
      <c r="AT270" s="163" t="s">
        <v>150</v>
      </c>
      <c r="AU270" s="163" t="s">
        <v>85</v>
      </c>
      <c r="AY270" s="17" t="s">
        <v>148</v>
      </c>
      <c r="BE270" s="164">
        <f t="shared" si="4"/>
        <v>0</v>
      </c>
      <c r="BF270" s="164">
        <f t="shared" si="5"/>
        <v>0</v>
      </c>
      <c r="BG270" s="164">
        <f t="shared" si="6"/>
        <v>0</v>
      </c>
      <c r="BH270" s="164">
        <f t="shared" si="7"/>
        <v>0</v>
      </c>
      <c r="BI270" s="164">
        <f t="shared" si="8"/>
        <v>0</v>
      </c>
      <c r="BJ270" s="17" t="s">
        <v>83</v>
      </c>
      <c r="BK270" s="164">
        <f t="shared" si="9"/>
        <v>0</v>
      </c>
      <c r="BL270" s="17" t="s">
        <v>155</v>
      </c>
      <c r="BM270" s="163" t="s">
        <v>484</v>
      </c>
    </row>
    <row r="271" spans="2:51" s="12" customFormat="1" ht="11.25">
      <c r="B271" s="165"/>
      <c r="D271" s="166" t="s">
        <v>160</v>
      </c>
      <c r="E271" s="167" t="s">
        <v>1</v>
      </c>
      <c r="F271" s="168" t="s">
        <v>485</v>
      </c>
      <c r="H271" s="169">
        <v>19.6</v>
      </c>
      <c r="I271" s="170"/>
      <c r="L271" s="165"/>
      <c r="M271" s="171"/>
      <c r="N271" s="172"/>
      <c r="O271" s="172"/>
      <c r="P271" s="172"/>
      <c r="Q271" s="172"/>
      <c r="R271" s="172"/>
      <c r="S271" s="172"/>
      <c r="T271" s="173"/>
      <c r="AT271" s="167" t="s">
        <v>160</v>
      </c>
      <c r="AU271" s="167" t="s">
        <v>85</v>
      </c>
      <c r="AV271" s="12" t="s">
        <v>85</v>
      </c>
      <c r="AW271" s="12" t="s">
        <v>31</v>
      </c>
      <c r="AX271" s="12" t="s">
        <v>83</v>
      </c>
      <c r="AY271" s="167" t="s">
        <v>148</v>
      </c>
    </row>
    <row r="272" spans="2:65" s="1" customFormat="1" ht="24" customHeight="1">
      <c r="B272" s="151"/>
      <c r="C272" s="152" t="s">
        <v>486</v>
      </c>
      <c r="D272" s="152" t="s">
        <v>150</v>
      </c>
      <c r="E272" s="153" t="s">
        <v>487</v>
      </c>
      <c r="F272" s="154" t="s">
        <v>488</v>
      </c>
      <c r="G272" s="155" t="s">
        <v>410</v>
      </c>
      <c r="H272" s="156">
        <v>1</v>
      </c>
      <c r="I272" s="157"/>
      <c r="J272" s="158">
        <f>ROUND(I272*H272,2)</f>
        <v>0</v>
      </c>
      <c r="K272" s="154" t="s">
        <v>154</v>
      </c>
      <c r="L272" s="32"/>
      <c r="M272" s="159" t="s">
        <v>1</v>
      </c>
      <c r="N272" s="160" t="s">
        <v>40</v>
      </c>
      <c r="O272" s="55"/>
      <c r="P272" s="161">
        <f>O272*H272</f>
        <v>0</v>
      </c>
      <c r="Q272" s="161">
        <v>0.21734</v>
      </c>
      <c r="R272" s="161">
        <f>Q272*H272</f>
        <v>0.21734</v>
      </c>
      <c r="S272" s="161">
        <v>0</v>
      </c>
      <c r="T272" s="162">
        <f>S272*H272</f>
        <v>0</v>
      </c>
      <c r="AR272" s="163" t="s">
        <v>155</v>
      </c>
      <c r="AT272" s="163" t="s">
        <v>150</v>
      </c>
      <c r="AU272" s="163" t="s">
        <v>85</v>
      </c>
      <c r="AY272" s="17" t="s">
        <v>148</v>
      </c>
      <c r="BE272" s="164">
        <f>IF(N272="základní",J272,0)</f>
        <v>0</v>
      </c>
      <c r="BF272" s="164">
        <f>IF(N272="snížená",J272,0)</f>
        <v>0</v>
      </c>
      <c r="BG272" s="164">
        <f>IF(N272="zákl. přenesená",J272,0)</f>
        <v>0</v>
      </c>
      <c r="BH272" s="164">
        <f>IF(N272="sníž. přenesená",J272,0)</f>
        <v>0</v>
      </c>
      <c r="BI272" s="164">
        <f>IF(N272="nulová",J272,0)</f>
        <v>0</v>
      </c>
      <c r="BJ272" s="17" t="s">
        <v>83</v>
      </c>
      <c r="BK272" s="164">
        <f>ROUND(I272*H272,2)</f>
        <v>0</v>
      </c>
      <c r="BL272" s="17" t="s">
        <v>155</v>
      </c>
      <c r="BM272" s="163" t="s">
        <v>489</v>
      </c>
    </row>
    <row r="273" spans="2:65" s="1" customFormat="1" ht="24" customHeight="1">
      <c r="B273" s="151"/>
      <c r="C273" s="197" t="s">
        <v>490</v>
      </c>
      <c r="D273" s="197" t="s">
        <v>305</v>
      </c>
      <c r="E273" s="198" t="s">
        <v>491</v>
      </c>
      <c r="F273" s="199" t="s">
        <v>492</v>
      </c>
      <c r="G273" s="200" t="s">
        <v>410</v>
      </c>
      <c r="H273" s="201">
        <v>1</v>
      </c>
      <c r="I273" s="202"/>
      <c r="J273" s="203">
        <f>ROUND(I273*H273,2)</f>
        <v>0</v>
      </c>
      <c r="K273" s="199" t="s">
        <v>154</v>
      </c>
      <c r="L273" s="204"/>
      <c r="M273" s="205" t="s">
        <v>1</v>
      </c>
      <c r="N273" s="206" t="s">
        <v>40</v>
      </c>
      <c r="O273" s="55"/>
      <c r="P273" s="161">
        <f>O273*H273</f>
        <v>0</v>
      </c>
      <c r="Q273" s="161">
        <v>0.06</v>
      </c>
      <c r="R273" s="161">
        <f>Q273*H273</f>
        <v>0.06</v>
      </c>
      <c r="S273" s="161">
        <v>0</v>
      </c>
      <c r="T273" s="162">
        <f>S273*H273</f>
        <v>0</v>
      </c>
      <c r="AR273" s="163" t="s">
        <v>186</v>
      </c>
      <c r="AT273" s="163" t="s">
        <v>305</v>
      </c>
      <c r="AU273" s="163" t="s">
        <v>85</v>
      </c>
      <c r="AY273" s="17" t="s">
        <v>148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7" t="s">
        <v>83</v>
      </c>
      <c r="BK273" s="164">
        <f>ROUND(I273*H273,2)</f>
        <v>0</v>
      </c>
      <c r="BL273" s="17" t="s">
        <v>155</v>
      </c>
      <c r="BM273" s="163" t="s">
        <v>493</v>
      </c>
    </row>
    <row r="274" spans="2:65" s="1" customFormat="1" ht="24" customHeight="1">
      <c r="B274" s="151"/>
      <c r="C274" s="152" t="s">
        <v>494</v>
      </c>
      <c r="D274" s="152" t="s">
        <v>150</v>
      </c>
      <c r="E274" s="153" t="s">
        <v>495</v>
      </c>
      <c r="F274" s="154" t="s">
        <v>496</v>
      </c>
      <c r="G274" s="155" t="s">
        <v>410</v>
      </c>
      <c r="H274" s="156">
        <v>4</v>
      </c>
      <c r="I274" s="157"/>
      <c r="J274" s="158">
        <f>ROUND(I274*H274,2)</f>
        <v>0</v>
      </c>
      <c r="K274" s="154" t="s">
        <v>154</v>
      </c>
      <c r="L274" s="32"/>
      <c r="M274" s="159" t="s">
        <v>1</v>
      </c>
      <c r="N274" s="160" t="s">
        <v>40</v>
      </c>
      <c r="O274" s="55"/>
      <c r="P274" s="161">
        <f>O274*H274</f>
        <v>0</v>
      </c>
      <c r="Q274" s="161">
        <v>0.21734</v>
      </c>
      <c r="R274" s="161">
        <f>Q274*H274</f>
        <v>0.86936</v>
      </c>
      <c r="S274" s="161">
        <v>0</v>
      </c>
      <c r="T274" s="162">
        <f>S274*H274</f>
        <v>0</v>
      </c>
      <c r="AR274" s="163" t="s">
        <v>155</v>
      </c>
      <c r="AT274" s="163" t="s">
        <v>150</v>
      </c>
      <c r="AU274" s="163" t="s">
        <v>85</v>
      </c>
      <c r="AY274" s="17" t="s">
        <v>148</v>
      </c>
      <c r="BE274" s="164">
        <f>IF(N274="základní",J274,0)</f>
        <v>0</v>
      </c>
      <c r="BF274" s="164">
        <f>IF(N274="snížená",J274,0)</f>
        <v>0</v>
      </c>
      <c r="BG274" s="164">
        <f>IF(N274="zákl. přenesená",J274,0)</f>
        <v>0</v>
      </c>
      <c r="BH274" s="164">
        <f>IF(N274="sníž. přenesená",J274,0)</f>
        <v>0</v>
      </c>
      <c r="BI274" s="164">
        <f>IF(N274="nulová",J274,0)</f>
        <v>0</v>
      </c>
      <c r="BJ274" s="17" t="s">
        <v>83</v>
      </c>
      <c r="BK274" s="164">
        <f>ROUND(I274*H274,2)</f>
        <v>0</v>
      </c>
      <c r="BL274" s="17" t="s">
        <v>155</v>
      </c>
      <c r="BM274" s="163" t="s">
        <v>497</v>
      </c>
    </row>
    <row r="275" spans="2:65" s="1" customFormat="1" ht="24" customHeight="1">
      <c r="B275" s="151"/>
      <c r="C275" s="197" t="s">
        <v>498</v>
      </c>
      <c r="D275" s="197" t="s">
        <v>305</v>
      </c>
      <c r="E275" s="198" t="s">
        <v>499</v>
      </c>
      <c r="F275" s="199" t="s">
        <v>500</v>
      </c>
      <c r="G275" s="200" t="s">
        <v>410</v>
      </c>
      <c r="H275" s="201">
        <v>4</v>
      </c>
      <c r="I275" s="202"/>
      <c r="J275" s="203">
        <f>ROUND(I275*H275,2)</f>
        <v>0</v>
      </c>
      <c r="K275" s="199" t="s">
        <v>154</v>
      </c>
      <c r="L275" s="204"/>
      <c r="M275" s="205" t="s">
        <v>1</v>
      </c>
      <c r="N275" s="206" t="s">
        <v>40</v>
      </c>
      <c r="O275" s="55"/>
      <c r="P275" s="161">
        <f>O275*H275</f>
        <v>0</v>
      </c>
      <c r="Q275" s="161">
        <v>0.165</v>
      </c>
      <c r="R275" s="161">
        <f>Q275*H275</f>
        <v>0.66</v>
      </c>
      <c r="S275" s="161">
        <v>0</v>
      </c>
      <c r="T275" s="162">
        <f>S275*H275</f>
        <v>0</v>
      </c>
      <c r="AR275" s="163" t="s">
        <v>186</v>
      </c>
      <c r="AT275" s="163" t="s">
        <v>305</v>
      </c>
      <c r="AU275" s="163" t="s">
        <v>85</v>
      </c>
      <c r="AY275" s="17" t="s">
        <v>148</v>
      </c>
      <c r="BE275" s="164">
        <f>IF(N275="základní",J275,0)</f>
        <v>0</v>
      </c>
      <c r="BF275" s="164">
        <f>IF(N275="snížená",J275,0)</f>
        <v>0</v>
      </c>
      <c r="BG275" s="164">
        <f>IF(N275="zákl. přenesená",J275,0)</f>
        <v>0</v>
      </c>
      <c r="BH275" s="164">
        <f>IF(N275="sníž. přenesená",J275,0)</f>
        <v>0</v>
      </c>
      <c r="BI275" s="164">
        <f>IF(N275="nulová",J275,0)</f>
        <v>0</v>
      </c>
      <c r="BJ275" s="17" t="s">
        <v>83</v>
      </c>
      <c r="BK275" s="164">
        <f>ROUND(I275*H275,2)</f>
        <v>0</v>
      </c>
      <c r="BL275" s="17" t="s">
        <v>155</v>
      </c>
      <c r="BM275" s="163" t="s">
        <v>501</v>
      </c>
    </row>
    <row r="276" spans="2:65" s="1" customFormat="1" ht="24" customHeight="1">
      <c r="B276" s="151"/>
      <c r="C276" s="152" t="s">
        <v>502</v>
      </c>
      <c r="D276" s="152" t="s">
        <v>150</v>
      </c>
      <c r="E276" s="153" t="s">
        <v>503</v>
      </c>
      <c r="F276" s="154" t="s">
        <v>504</v>
      </c>
      <c r="G276" s="155" t="s">
        <v>410</v>
      </c>
      <c r="H276" s="156">
        <v>5</v>
      </c>
      <c r="I276" s="157"/>
      <c r="J276" s="158">
        <f>ROUND(I276*H276,2)</f>
        <v>0</v>
      </c>
      <c r="K276" s="154" t="s">
        <v>154</v>
      </c>
      <c r="L276" s="32"/>
      <c r="M276" s="159" t="s">
        <v>1</v>
      </c>
      <c r="N276" s="160" t="s">
        <v>40</v>
      </c>
      <c r="O276" s="55"/>
      <c r="P276" s="161">
        <f>O276*H276</f>
        <v>0</v>
      </c>
      <c r="Q276" s="161">
        <v>0</v>
      </c>
      <c r="R276" s="161">
        <f>Q276*H276</f>
        <v>0</v>
      </c>
      <c r="S276" s="161">
        <v>0.2</v>
      </c>
      <c r="T276" s="162">
        <f>S276*H276</f>
        <v>1</v>
      </c>
      <c r="AR276" s="163" t="s">
        <v>155</v>
      </c>
      <c r="AT276" s="163" t="s">
        <v>150</v>
      </c>
      <c r="AU276" s="163" t="s">
        <v>85</v>
      </c>
      <c r="AY276" s="17" t="s">
        <v>148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7" t="s">
        <v>83</v>
      </c>
      <c r="BK276" s="164">
        <f>ROUND(I276*H276,2)</f>
        <v>0</v>
      </c>
      <c r="BL276" s="17" t="s">
        <v>155</v>
      </c>
      <c r="BM276" s="163" t="s">
        <v>505</v>
      </c>
    </row>
    <row r="277" spans="2:63" s="11" customFormat="1" ht="22.9" customHeight="1">
      <c r="B277" s="138"/>
      <c r="D277" s="139" t="s">
        <v>74</v>
      </c>
      <c r="E277" s="149" t="s">
        <v>192</v>
      </c>
      <c r="F277" s="149" t="s">
        <v>506</v>
      </c>
      <c r="I277" s="141"/>
      <c r="J277" s="150">
        <f>BK277</f>
        <v>0</v>
      </c>
      <c r="L277" s="138"/>
      <c r="M277" s="143"/>
      <c r="N277" s="144"/>
      <c r="O277" s="144"/>
      <c r="P277" s="145">
        <f>P278</f>
        <v>0</v>
      </c>
      <c r="Q277" s="144"/>
      <c r="R277" s="145">
        <f>R278</f>
        <v>0</v>
      </c>
      <c r="S277" s="144"/>
      <c r="T277" s="146">
        <f>T278</f>
        <v>0</v>
      </c>
      <c r="AR277" s="139" t="s">
        <v>83</v>
      </c>
      <c r="AT277" s="147" t="s">
        <v>74</v>
      </c>
      <c r="AU277" s="147" t="s">
        <v>83</v>
      </c>
      <c r="AY277" s="139" t="s">
        <v>148</v>
      </c>
      <c r="BK277" s="148">
        <f>BK278</f>
        <v>0</v>
      </c>
    </row>
    <row r="278" spans="2:65" s="1" customFormat="1" ht="16.5" customHeight="1">
      <c r="B278" s="151"/>
      <c r="C278" s="152" t="s">
        <v>507</v>
      </c>
      <c r="D278" s="152" t="s">
        <v>150</v>
      </c>
      <c r="E278" s="153" t="s">
        <v>508</v>
      </c>
      <c r="F278" s="154" t="s">
        <v>509</v>
      </c>
      <c r="G278" s="155" t="s">
        <v>170</v>
      </c>
      <c r="H278" s="156">
        <v>348.72</v>
      </c>
      <c r="I278" s="157"/>
      <c r="J278" s="158">
        <f>ROUND(I278*H278,2)</f>
        <v>0</v>
      </c>
      <c r="K278" s="154" t="s">
        <v>154</v>
      </c>
      <c r="L278" s="32"/>
      <c r="M278" s="159" t="s">
        <v>1</v>
      </c>
      <c r="N278" s="160" t="s">
        <v>40</v>
      </c>
      <c r="O278" s="55"/>
      <c r="P278" s="161">
        <f>O278*H278</f>
        <v>0</v>
      </c>
      <c r="Q278" s="161">
        <v>0</v>
      </c>
      <c r="R278" s="161">
        <f>Q278*H278</f>
        <v>0</v>
      </c>
      <c r="S278" s="161">
        <v>0</v>
      </c>
      <c r="T278" s="162">
        <f>S278*H278</f>
        <v>0</v>
      </c>
      <c r="AR278" s="163" t="s">
        <v>155</v>
      </c>
      <c r="AT278" s="163" t="s">
        <v>150</v>
      </c>
      <c r="AU278" s="163" t="s">
        <v>85</v>
      </c>
      <c r="AY278" s="17" t="s">
        <v>148</v>
      </c>
      <c r="BE278" s="164">
        <f>IF(N278="základní",J278,0)</f>
        <v>0</v>
      </c>
      <c r="BF278" s="164">
        <f>IF(N278="snížená",J278,0)</f>
        <v>0</v>
      </c>
      <c r="BG278" s="164">
        <f>IF(N278="zákl. přenesená",J278,0)</f>
        <v>0</v>
      </c>
      <c r="BH278" s="164">
        <f>IF(N278="sníž. přenesená",J278,0)</f>
        <v>0</v>
      </c>
      <c r="BI278" s="164">
        <f>IF(N278="nulová",J278,0)</f>
        <v>0</v>
      </c>
      <c r="BJ278" s="17" t="s">
        <v>83</v>
      </c>
      <c r="BK278" s="164">
        <f>ROUND(I278*H278,2)</f>
        <v>0</v>
      </c>
      <c r="BL278" s="17" t="s">
        <v>155</v>
      </c>
      <c r="BM278" s="163" t="s">
        <v>510</v>
      </c>
    </row>
    <row r="279" spans="2:63" s="11" customFormat="1" ht="22.9" customHeight="1">
      <c r="B279" s="138"/>
      <c r="D279" s="139" t="s">
        <v>74</v>
      </c>
      <c r="E279" s="149" t="s">
        <v>511</v>
      </c>
      <c r="F279" s="149" t="s">
        <v>512</v>
      </c>
      <c r="I279" s="141"/>
      <c r="J279" s="150">
        <f>BK279</f>
        <v>0</v>
      </c>
      <c r="L279" s="138"/>
      <c r="M279" s="143"/>
      <c r="N279" s="144"/>
      <c r="O279" s="144"/>
      <c r="P279" s="145">
        <f>SUM(P280:P291)</f>
        <v>0</v>
      </c>
      <c r="Q279" s="144"/>
      <c r="R279" s="145">
        <f>SUM(R280:R291)</f>
        <v>0</v>
      </c>
      <c r="S279" s="144"/>
      <c r="T279" s="146">
        <f>SUM(T280:T291)</f>
        <v>0</v>
      </c>
      <c r="AR279" s="139" t="s">
        <v>83</v>
      </c>
      <c r="AT279" s="147" t="s">
        <v>74</v>
      </c>
      <c r="AU279" s="147" t="s">
        <v>83</v>
      </c>
      <c r="AY279" s="139" t="s">
        <v>148</v>
      </c>
      <c r="BK279" s="148">
        <f>SUM(BK280:BK291)</f>
        <v>0</v>
      </c>
    </row>
    <row r="280" spans="2:65" s="1" customFormat="1" ht="16.5" customHeight="1">
      <c r="B280" s="151"/>
      <c r="C280" s="152" t="s">
        <v>513</v>
      </c>
      <c r="D280" s="152" t="s">
        <v>150</v>
      </c>
      <c r="E280" s="153" t="s">
        <v>514</v>
      </c>
      <c r="F280" s="154" t="s">
        <v>515</v>
      </c>
      <c r="G280" s="155" t="s">
        <v>289</v>
      </c>
      <c r="H280" s="156">
        <v>183.354</v>
      </c>
      <c r="I280" s="157"/>
      <c r="J280" s="158">
        <f>ROUND(I280*H280,2)</f>
        <v>0</v>
      </c>
      <c r="K280" s="154" t="s">
        <v>154</v>
      </c>
      <c r="L280" s="32"/>
      <c r="M280" s="159" t="s">
        <v>1</v>
      </c>
      <c r="N280" s="160" t="s">
        <v>40</v>
      </c>
      <c r="O280" s="55"/>
      <c r="P280" s="161">
        <f>O280*H280</f>
        <v>0</v>
      </c>
      <c r="Q280" s="161">
        <v>0</v>
      </c>
      <c r="R280" s="161">
        <f>Q280*H280</f>
        <v>0</v>
      </c>
      <c r="S280" s="161">
        <v>0</v>
      </c>
      <c r="T280" s="162">
        <f>S280*H280</f>
        <v>0</v>
      </c>
      <c r="AR280" s="163" t="s">
        <v>155</v>
      </c>
      <c r="AT280" s="163" t="s">
        <v>150</v>
      </c>
      <c r="AU280" s="163" t="s">
        <v>85</v>
      </c>
      <c r="AY280" s="17" t="s">
        <v>148</v>
      </c>
      <c r="BE280" s="164">
        <f>IF(N280="základní",J280,0)</f>
        <v>0</v>
      </c>
      <c r="BF280" s="164">
        <f>IF(N280="snížená",J280,0)</f>
        <v>0</v>
      </c>
      <c r="BG280" s="164">
        <f>IF(N280="zákl. přenesená",J280,0)</f>
        <v>0</v>
      </c>
      <c r="BH280" s="164">
        <f>IF(N280="sníž. přenesená",J280,0)</f>
        <v>0</v>
      </c>
      <c r="BI280" s="164">
        <f>IF(N280="nulová",J280,0)</f>
        <v>0</v>
      </c>
      <c r="BJ280" s="17" t="s">
        <v>83</v>
      </c>
      <c r="BK280" s="164">
        <f>ROUND(I280*H280,2)</f>
        <v>0</v>
      </c>
      <c r="BL280" s="17" t="s">
        <v>155</v>
      </c>
      <c r="BM280" s="163" t="s">
        <v>516</v>
      </c>
    </row>
    <row r="281" spans="2:65" s="1" customFormat="1" ht="24" customHeight="1">
      <c r="B281" s="151"/>
      <c r="C281" s="152" t="s">
        <v>517</v>
      </c>
      <c r="D281" s="152" t="s">
        <v>150</v>
      </c>
      <c r="E281" s="153" t="s">
        <v>518</v>
      </c>
      <c r="F281" s="154" t="s">
        <v>519</v>
      </c>
      <c r="G281" s="155" t="s">
        <v>289</v>
      </c>
      <c r="H281" s="156">
        <v>3483.726</v>
      </c>
      <c r="I281" s="157"/>
      <c r="J281" s="158">
        <f>ROUND(I281*H281,2)</f>
        <v>0</v>
      </c>
      <c r="K281" s="154" t="s">
        <v>154</v>
      </c>
      <c r="L281" s="32"/>
      <c r="M281" s="159" t="s">
        <v>1</v>
      </c>
      <c r="N281" s="160" t="s">
        <v>40</v>
      </c>
      <c r="O281" s="55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AR281" s="163" t="s">
        <v>155</v>
      </c>
      <c r="AT281" s="163" t="s">
        <v>150</v>
      </c>
      <c r="AU281" s="163" t="s">
        <v>85</v>
      </c>
      <c r="AY281" s="17" t="s">
        <v>148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7" t="s">
        <v>83</v>
      </c>
      <c r="BK281" s="164">
        <f>ROUND(I281*H281,2)</f>
        <v>0</v>
      </c>
      <c r="BL281" s="17" t="s">
        <v>155</v>
      </c>
      <c r="BM281" s="163" t="s">
        <v>520</v>
      </c>
    </row>
    <row r="282" spans="2:51" s="12" customFormat="1" ht="11.25">
      <c r="B282" s="165"/>
      <c r="D282" s="166" t="s">
        <v>160</v>
      </c>
      <c r="E282" s="167" t="s">
        <v>1</v>
      </c>
      <c r="F282" s="168" t="s">
        <v>521</v>
      </c>
      <c r="H282" s="169">
        <v>3483.726</v>
      </c>
      <c r="I282" s="170"/>
      <c r="L282" s="165"/>
      <c r="M282" s="171"/>
      <c r="N282" s="172"/>
      <c r="O282" s="172"/>
      <c r="P282" s="172"/>
      <c r="Q282" s="172"/>
      <c r="R282" s="172"/>
      <c r="S282" s="172"/>
      <c r="T282" s="173"/>
      <c r="AT282" s="167" t="s">
        <v>160</v>
      </c>
      <c r="AU282" s="167" t="s">
        <v>85</v>
      </c>
      <c r="AV282" s="12" t="s">
        <v>85</v>
      </c>
      <c r="AW282" s="12" t="s">
        <v>31</v>
      </c>
      <c r="AX282" s="12" t="s">
        <v>83</v>
      </c>
      <c r="AY282" s="167" t="s">
        <v>148</v>
      </c>
    </row>
    <row r="283" spans="2:65" s="1" customFormat="1" ht="16.5" customHeight="1">
      <c r="B283" s="151"/>
      <c r="C283" s="152" t="s">
        <v>522</v>
      </c>
      <c r="D283" s="152" t="s">
        <v>150</v>
      </c>
      <c r="E283" s="153" t="s">
        <v>523</v>
      </c>
      <c r="F283" s="154" t="s">
        <v>524</v>
      </c>
      <c r="G283" s="155" t="s">
        <v>289</v>
      </c>
      <c r="H283" s="156">
        <v>163.596</v>
      </c>
      <c r="I283" s="157"/>
      <c r="J283" s="158">
        <f>ROUND(I283*H283,2)</f>
        <v>0</v>
      </c>
      <c r="K283" s="154" t="s">
        <v>154</v>
      </c>
      <c r="L283" s="32"/>
      <c r="M283" s="159" t="s">
        <v>1</v>
      </c>
      <c r="N283" s="160" t="s">
        <v>40</v>
      </c>
      <c r="O283" s="55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AR283" s="163" t="s">
        <v>155</v>
      </c>
      <c r="AT283" s="163" t="s">
        <v>150</v>
      </c>
      <c r="AU283" s="163" t="s">
        <v>85</v>
      </c>
      <c r="AY283" s="17" t="s">
        <v>148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7" t="s">
        <v>83</v>
      </c>
      <c r="BK283" s="164">
        <f>ROUND(I283*H283,2)</f>
        <v>0</v>
      </c>
      <c r="BL283" s="17" t="s">
        <v>155</v>
      </c>
      <c r="BM283" s="163" t="s">
        <v>525</v>
      </c>
    </row>
    <row r="284" spans="2:51" s="12" customFormat="1" ht="11.25">
      <c r="B284" s="165"/>
      <c r="D284" s="166" t="s">
        <v>160</v>
      </c>
      <c r="E284" s="167" t="s">
        <v>115</v>
      </c>
      <c r="F284" s="168" t="s">
        <v>526</v>
      </c>
      <c r="H284" s="169">
        <v>163.596</v>
      </c>
      <c r="I284" s="170"/>
      <c r="L284" s="165"/>
      <c r="M284" s="171"/>
      <c r="N284" s="172"/>
      <c r="O284" s="172"/>
      <c r="P284" s="172"/>
      <c r="Q284" s="172"/>
      <c r="R284" s="172"/>
      <c r="S284" s="172"/>
      <c r="T284" s="173"/>
      <c r="AT284" s="167" t="s">
        <v>160</v>
      </c>
      <c r="AU284" s="167" t="s">
        <v>85</v>
      </c>
      <c r="AV284" s="12" t="s">
        <v>85</v>
      </c>
      <c r="AW284" s="12" t="s">
        <v>31</v>
      </c>
      <c r="AX284" s="12" t="s">
        <v>83</v>
      </c>
      <c r="AY284" s="167" t="s">
        <v>148</v>
      </c>
    </row>
    <row r="285" spans="2:65" s="1" customFormat="1" ht="24" customHeight="1">
      <c r="B285" s="151"/>
      <c r="C285" s="152" t="s">
        <v>527</v>
      </c>
      <c r="D285" s="152" t="s">
        <v>150</v>
      </c>
      <c r="E285" s="153" t="s">
        <v>528</v>
      </c>
      <c r="F285" s="154" t="s">
        <v>529</v>
      </c>
      <c r="G285" s="155" t="s">
        <v>289</v>
      </c>
      <c r="H285" s="156">
        <v>3108.324</v>
      </c>
      <c r="I285" s="157"/>
      <c r="J285" s="158">
        <f>ROUND(I285*H285,2)</f>
        <v>0</v>
      </c>
      <c r="K285" s="154" t="s">
        <v>154</v>
      </c>
      <c r="L285" s="32"/>
      <c r="M285" s="159" t="s">
        <v>1</v>
      </c>
      <c r="N285" s="160" t="s">
        <v>40</v>
      </c>
      <c r="O285" s="55"/>
      <c r="P285" s="161">
        <f>O285*H285</f>
        <v>0</v>
      </c>
      <c r="Q285" s="161">
        <v>0</v>
      </c>
      <c r="R285" s="161">
        <f>Q285*H285</f>
        <v>0</v>
      </c>
      <c r="S285" s="161">
        <v>0</v>
      </c>
      <c r="T285" s="162">
        <f>S285*H285</f>
        <v>0</v>
      </c>
      <c r="AR285" s="163" t="s">
        <v>155</v>
      </c>
      <c r="AT285" s="163" t="s">
        <v>150</v>
      </c>
      <c r="AU285" s="163" t="s">
        <v>85</v>
      </c>
      <c r="AY285" s="17" t="s">
        <v>148</v>
      </c>
      <c r="BE285" s="164">
        <f>IF(N285="základní",J285,0)</f>
        <v>0</v>
      </c>
      <c r="BF285" s="164">
        <f>IF(N285="snížená",J285,0)</f>
        <v>0</v>
      </c>
      <c r="BG285" s="164">
        <f>IF(N285="zákl. přenesená",J285,0)</f>
        <v>0</v>
      </c>
      <c r="BH285" s="164">
        <f>IF(N285="sníž. přenesená",J285,0)</f>
        <v>0</v>
      </c>
      <c r="BI285" s="164">
        <f>IF(N285="nulová",J285,0)</f>
        <v>0</v>
      </c>
      <c r="BJ285" s="17" t="s">
        <v>83</v>
      </c>
      <c r="BK285" s="164">
        <f>ROUND(I285*H285,2)</f>
        <v>0</v>
      </c>
      <c r="BL285" s="17" t="s">
        <v>155</v>
      </c>
      <c r="BM285" s="163" t="s">
        <v>530</v>
      </c>
    </row>
    <row r="286" spans="2:51" s="12" customFormat="1" ht="11.25">
      <c r="B286" s="165"/>
      <c r="D286" s="166" t="s">
        <v>160</v>
      </c>
      <c r="E286" s="167" t="s">
        <v>1</v>
      </c>
      <c r="F286" s="168" t="s">
        <v>531</v>
      </c>
      <c r="H286" s="169">
        <v>3108.324</v>
      </c>
      <c r="I286" s="170"/>
      <c r="L286" s="165"/>
      <c r="M286" s="171"/>
      <c r="N286" s="172"/>
      <c r="O286" s="172"/>
      <c r="P286" s="172"/>
      <c r="Q286" s="172"/>
      <c r="R286" s="172"/>
      <c r="S286" s="172"/>
      <c r="T286" s="173"/>
      <c r="AT286" s="167" t="s">
        <v>160</v>
      </c>
      <c r="AU286" s="167" t="s">
        <v>85</v>
      </c>
      <c r="AV286" s="12" t="s">
        <v>85</v>
      </c>
      <c r="AW286" s="12" t="s">
        <v>31</v>
      </c>
      <c r="AX286" s="12" t="s">
        <v>83</v>
      </c>
      <c r="AY286" s="167" t="s">
        <v>148</v>
      </c>
    </row>
    <row r="287" spans="2:65" s="1" customFormat="1" ht="24" customHeight="1">
      <c r="B287" s="151"/>
      <c r="C287" s="152" t="s">
        <v>532</v>
      </c>
      <c r="D287" s="152" t="s">
        <v>150</v>
      </c>
      <c r="E287" s="153" t="s">
        <v>533</v>
      </c>
      <c r="F287" s="154" t="s">
        <v>534</v>
      </c>
      <c r="G287" s="155" t="s">
        <v>289</v>
      </c>
      <c r="H287" s="156">
        <v>346.95</v>
      </c>
      <c r="I287" s="157"/>
      <c r="J287" s="158">
        <f>ROUND(I287*H287,2)</f>
        <v>0</v>
      </c>
      <c r="K287" s="154" t="s">
        <v>154</v>
      </c>
      <c r="L287" s="32"/>
      <c r="M287" s="159" t="s">
        <v>1</v>
      </c>
      <c r="N287" s="160" t="s">
        <v>40</v>
      </c>
      <c r="O287" s="55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AR287" s="163" t="s">
        <v>155</v>
      </c>
      <c r="AT287" s="163" t="s">
        <v>150</v>
      </c>
      <c r="AU287" s="163" t="s">
        <v>85</v>
      </c>
      <c r="AY287" s="17" t="s">
        <v>148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17" t="s">
        <v>83</v>
      </c>
      <c r="BK287" s="164">
        <f>ROUND(I287*H287,2)</f>
        <v>0</v>
      </c>
      <c r="BL287" s="17" t="s">
        <v>155</v>
      </c>
      <c r="BM287" s="163" t="s">
        <v>535</v>
      </c>
    </row>
    <row r="288" spans="2:65" s="1" customFormat="1" ht="24" customHeight="1">
      <c r="B288" s="151"/>
      <c r="C288" s="152" t="s">
        <v>536</v>
      </c>
      <c r="D288" s="152" t="s">
        <v>150</v>
      </c>
      <c r="E288" s="153" t="s">
        <v>537</v>
      </c>
      <c r="F288" s="154" t="s">
        <v>538</v>
      </c>
      <c r="G288" s="155" t="s">
        <v>289</v>
      </c>
      <c r="H288" s="156">
        <v>163.596</v>
      </c>
      <c r="I288" s="157"/>
      <c r="J288" s="158">
        <f>ROUND(I288*H288,2)</f>
        <v>0</v>
      </c>
      <c r="K288" s="154" t="s">
        <v>154</v>
      </c>
      <c r="L288" s="32"/>
      <c r="M288" s="159" t="s">
        <v>1</v>
      </c>
      <c r="N288" s="160" t="s">
        <v>40</v>
      </c>
      <c r="O288" s="55"/>
      <c r="P288" s="161">
        <f>O288*H288</f>
        <v>0</v>
      </c>
      <c r="Q288" s="161">
        <v>0</v>
      </c>
      <c r="R288" s="161">
        <f>Q288*H288</f>
        <v>0</v>
      </c>
      <c r="S288" s="161">
        <v>0</v>
      </c>
      <c r="T288" s="162">
        <f>S288*H288</f>
        <v>0</v>
      </c>
      <c r="AR288" s="163" t="s">
        <v>155</v>
      </c>
      <c r="AT288" s="163" t="s">
        <v>150</v>
      </c>
      <c r="AU288" s="163" t="s">
        <v>85</v>
      </c>
      <c r="AY288" s="17" t="s">
        <v>148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17" t="s">
        <v>83</v>
      </c>
      <c r="BK288" s="164">
        <f>ROUND(I288*H288,2)</f>
        <v>0</v>
      </c>
      <c r="BL288" s="17" t="s">
        <v>155</v>
      </c>
      <c r="BM288" s="163" t="s">
        <v>539</v>
      </c>
    </row>
    <row r="289" spans="2:51" s="12" customFormat="1" ht="11.25">
      <c r="B289" s="165"/>
      <c r="D289" s="166" t="s">
        <v>160</v>
      </c>
      <c r="E289" s="167" t="s">
        <v>1</v>
      </c>
      <c r="F289" s="168" t="s">
        <v>115</v>
      </c>
      <c r="H289" s="169">
        <v>163.596</v>
      </c>
      <c r="I289" s="170"/>
      <c r="L289" s="165"/>
      <c r="M289" s="171"/>
      <c r="N289" s="172"/>
      <c r="O289" s="172"/>
      <c r="P289" s="172"/>
      <c r="Q289" s="172"/>
      <c r="R289" s="172"/>
      <c r="S289" s="172"/>
      <c r="T289" s="173"/>
      <c r="AT289" s="167" t="s">
        <v>160</v>
      </c>
      <c r="AU289" s="167" t="s">
        <v>85</v>
      </c>
      <c r="AV289" s="12" t="s">
        <v>85</v>
      </c>
      <c r="AW289" s="12" t="s">
        <v>31</v>
      </c>
      <c r="AX289" s="12" t="s">
        <v>83</v>
      </c>
      <c r="AY289" s="167" t="s">
        <v>148</v>
      </c>
    </row>
    <row r="290" spans="2:65" s="1" customFormat="1" ht="24" customHeight="1">
      <c r="B290" s="151"/>
      <c r="C290" s="152" t="s">
        <v>540</v>
      </c>
      <c r="D290" s="152" t="s">
        <v>150</v>
      </c>
      <c r="E290" s="153" t="s">
        <v>541</v>
      </c>
      <c r="F290" s="154" t="s">
        <v>542</v>
      </c>
      <c r="G290" s="155" t="s">
        <v>289</v>
      </c>
      <c r="H290" s="156">
        <v>84.465</v>
      </c>
      <c r="I290" s="157"/>
      <c r="J290" s="158">
        <f>ROUND(I290*H290,2)</f>
        <v>0</v>
      </c>
      <c r="K290" s="154" t="s">
        <v>154</v>
      </c>
      <c r="L290" s="32"/>
      <c r="M290" s="159" t="s">
        <v>1</v>
      </c>
      <c r="N290" s="160" t="s">
        <v>40</v>
      </c>
      <c r="O290" s="55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AR290" s="163" t="s">
        <v>155</v>
      </c>
      <c r="AT290" s="163" t="s">
        <v>150</v>
      </c>
      <c r="AU290" s="163" t="s">
        <v>85</v>
      </c>
      <c r="AY290" s="17" t="s">
        <v>148</v>
      </c>
      <c r="BE290" s="164">
        <f>IF(N290="základní",J290,0)</f>
        <v>0</v>
      </c>
      <c r="BF290" s="164">
        <f>IF(N290="snížená",J290,0)</f>
        <v>0</v>
      </c>
      <c r="BG290" s="164">
        <f>IF(N290="zákl. přenesená",J290,0)</f>
        <v>0</v>
      </c>
      <c r="BH290" s="164">
        <f>IF(N290="sníž. přenesená",J290,0)</f>
        <v>0</v>
      </c>
      <c r="BI290" s="164">
        <f>IF(N290="nulová",J290,0)</f>
        <v>0</v>
      </c>
      <c r="BJ290" s="17" t="s">
        <v>83</v>
      </c>
      <c r="BK290" s="164">
        <f>ROUND(I290*H290,2)</f>
        <v>0</v>
      </c>
      <c r="BL290" s="17" t="s">
        <v>155</v>
      </c>
      <c r="BM290" s="163" t="s">
        <v>543</v>
      </c>
    </row>
    <row r="291" spans="2:65" s="1" customFormat="1" ht="24" customHeight="1">
      <c r="B291" s="151"/>
      <c r="C291" s="152" t="s">
        <v>544</v>
      </c>
      <c r="D291" s="152" t="s">
        <v>150</v>
      </c>
      <c r="E291" s="153" t="s">
        <v>545</v>
      </c>
      <c r="F291" s="154" t="s">
        <v>546</v>
      </c>
      <c r="G291" s="155" t="s">
        <v>289</v>
      </c>
      <c r="H291" s="156">
        <v>98.889</v>
      </c>
      <c r="I291" s="157"/>
      <c r="J291" s="158">
        <f>ROUND(I291*H291,2)</f>
        <v>0</v>
      </c>
      <c r="K291" s="154" t="s">
        <v>154</v>
      </c>
      <c r="L291" s="32"/>
      <c r="M291" s="159" t="s">
        <v>1</v>
      </c>
      <c r="N291" s="160" t="s">
        <v>40</v>
      </c>
      <c r="O291" s="55"/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AR291" s="163" t="s">
        <v>155</v>
      </c>
      <c r="AT291" s="163" t="s">
        <v>150</v>
      </c>
      <c r="AU291" s="163" t="s">
        <v>85</v>
      </c>
      <c r="AY291" s="17" t="s">
        <v>148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7" t="s">
        <v>83</v>
      </c>
      <c r="BK291" s="164">
        <f>ROUND(I291*H291,2)</f>
        <v>0</v>
      </c>
      <c r="BL291" s="17" t="s">
        <v>155</v>
      </c>
      <c r="BM291" s="163" t="s">
        <v>547</v>
      </c>
    </row>
    <row r="292" spans="2:63" s="11" customFormat="1" ht="22.9" customHeight="1">
      <c r="B292" s="138"/>
      <c r="D292" s="139" t="s">
        <v>74</v>
      </c>
      <c r="E292" s="149" t="s">
        <v>548</v>
      </c>
      <c r="F292" s="149" t="s">
        <v>549</v>
      </c>
      <c r="I292" s="141"/>
      <c r="J292" s="150">
        <f>BK292</f>
        <v>0</v>
      </c>
      <c r="L292" s="138"/>
      <c r="M292" s="143"/>
      <c r="N292" s="144"/>
      <c r="O292" s="144"/>
      <c r="P292" s="145">
        <f>P293</f>
        <v>0</v>
      </c>
      <c r="Q292" s="144"/>
      <c r="R292" s="145">
        <f>R293</f>
        <v>0</v>
      </c>
      <c r="S292" s="144"/>
      <c r="T292" s="146">
        <f>T293</f>
        <v>0</v>
      </c>
      <c r="AR292" s="139" t="s">
        <v>83</v>
      </c>
      <c r="AT292" s="147" t="s">
        <v>74</v>
      </c>
      <c r="AU292" s="147" t="s">
        <v>83</v>
      </c>
      <c r="AY292" s="139" t="s">
        <v>148</v>
      </c>
      <c r="BK292" s="148">
        <f>BK293</f>
        <v>0</v>
      </c>
    </row>
    <row r="293" spans="2:65" s="1" customFormat="1" ht="24" customHeight="1">
      <c r="B293" s="151"/>
      <c r="C293" s="152" t="s">
        <v>550</v>
      </c>
      <c r="D293" s="152" t="s">
        <v>150</v>
      </c>
      <c r="E293" s="153" t="s">
        <v>551</v>
      </c>
      <c r="F293" s="154" t="s">
        <v>552</v>
      </c>
      <c r="G293" s="155" t="s">
        <v>289</v>
      </c>
      <c r="H293" s="156">
        <v>1358.4</v>
      </c>
      <c r="I293" s="157"/>
      <c r="J293" s="158">
        <f>ROUND(I293*H293,2)</f>
        <v>0</v>
      </c>
      <c r="K293" s="154" t="s">
        <v>154</v>
      </c>
      <c r="L293" s="32"/>
      <c r="M293" s="207" t="s">
        <v>1</v>
      </c>
      <c r="N293" s="208" t="s">
        <v>40</v>
      </c>
      <c r="O293" s="209"/>
      <c r="P293" s="210">
        <f>O293*H293</f>
        <v>0</v>
      </c>
      <c r="Q293" s="210">
        <v>0</v>
      </c>
      <c r="R293" s="210">
        <f>Q293*H293</f>
        <v>0</v>
      </c>
      <c r="S293" s="210">
        <v>0</v>
      </c>
      <c r="T293" s="211">
        <f>S293*H293</f>
        <v>0</v>
      </c>
      <c r="AR293" s="163" t="s">
        <v>155</v>
      </c>
      <c r="AT293" s="163" t="s">
        <v>150</v>
      </c>
      <c r="AU293" s="163" t="s">
        <v>85</v>
      </c>
      <c r="AY293" s="17" t="s">
        <v>148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7" t="s">
        <v>83</v>
      </c>
      <c r="BK293" s="164">
        <f>ROUND(I293*H293,2)</f>
        <v>0</v>
      </c>
      <c r="BL293" s="17" t="s">
        <v>155</v>
      </c>
      <c r="BM293" s="163" t="s">
        <v>553</v>
      </c>
    </row>
    <row r="294" spans="2:12" s="1" customFormat="1" ht="6.95" customHeight="1">
      <c r="B294" s="44"/>
      <c r="C294" s="45"/>
      <c r="D294" s="45"/>
      <c r="E294" s="45"/>
      <c r="F294" s="45"/>
      <c r="G294" s="45"/>
      <c r="H294" s="45"/>
      <c r="I294" s="113"/>
      <c r="J294" s="45"/>
      <c r="K294" s="45"/>
      <c r="L294" s="32"/>
    </row>
  </sheetData>
  <autoFilter ref="C124:K2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88</v>
      </c>
      <c r="AZ2" s="89" t="s">
        <v>94</v>
      </c>
      <c r="BA2" s="89" t="s">
        <v>1</v>
      </c>
      <c r="BB2" s="89" t="s">
        <v>1</v>
      </c>
      <c r="BC2" s="89" t="s">
        <v>554</v>
      </c>
      <c r="BD2" s="89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85</v>
      </c>
      <c r="AZ3" s="89" t="s">
        <v>99</v>
      </c>
      <c r="BA3" s="89" t="s">
        <v>1</v>
      </c>
      <c r="BB3" s="89" t="s">
        <v>1</v>
      </c>
      <c r="BC3" s="89" t="s">
        <v>555</v>
      </c>
      <c r="BD3" s="89" t="s">
        <v>85</v>
      </c>
    </row>
    <row r="4" spans="2:56" ht="24.95" customHeight="1">
      <c r="B4" s="20"/>
      <c r="D4" s="21" t="s">
        <v>96</v>
      </c>
      <c r="L4" s="20"/>
      <c r="M4" s="91" t="s">
        <v>10</v>
      </c>
      <c r="AT4" s="17" t="s">
        <v>3</v>
      </c>
      <c r="AZ4" s="89" t="s">
        <v>101</v>
      </c>
      <c r="BA4" s="89" t="s">
        <v>1</v>
      </c>
      <c r="BB4" s="89" t="s">
        <v>1</v>
      </c>
      <c r="BC4" s="89" t="s">
        <v>556</v>
      </c>
      <c r="BD4" s="89" t="s">
        <v>85</v>
      </c>
    </row>
    <row r="5" spans="2:56" ht="6.95" customHeight="1">
      <c r="B5" s="20"/>
      <c r="L5" s="20"/>
      <c r="AZ5" s="89" t="s">
        <v>109</v>
      </c>
      <c r="BA5" s="89" t="s">
        <v>1</v>
      </c>
      <c r="BB5" s="89" t="s">
        <v>1</v>
      </c>
      <c r="BC5" s="89" t="s">
        <v>557</v>
      </c>
      <c r="BD5" s="89" t="s">
        <v>85</v>
      </c>
    </row>
    <row r="6" spans="2:56" ht="12" customHeight="1">
      <c r="B6" s="20"/>
      <c r="D6" s="27" t="s">
        <v>15</v>
      </c>
      <c r="L6" s="20"/>
      <c r="AZ6" s="89" t="s">
        <v>117</v>
      </c>
      <c r="BA6" s="89" t="s">
        <v>1</v>
      </c>
      <c r="BB6" s="89" t="s">
        <v>1</v>
      </c>
      <c r="BC6" s="89" t="s">
        <v>558</v>
      </c>
      <c r="BD6" s="89" t="s">
        <v>85</v>
      </c>
    </row>
    <row r="7" spans="2:12" ht="16.5" customHeight="1">
      <c r="B7" s="20"/>
      <c r="E7" s="251" t="str">
        <f>'Rekapitulace stavby'!K6</f>
        <v>Zubří - oprava kanalizace v ulici Hamerská</v>
      </c>
      <c r="F7" s="252"/>
      <c r="G7" s="252"/>
      <c r="H7" s="252"/>
      <c r="L7" s="20"/>
    </row>
    <row r="8" spans="2:12" s="1" customFormat="1" ht="12" customHeight="1">
      <c r="B8" s="32"/>
      <c r="D8" s="27" t="s">
        <v>105</v>
      </c>
      <c r="I8" s="92"/>
      <c r="L8" s="32"/>
    </row>
    <row r="9" spans="2:12" s="1" customFormat="1" ht="36.95" customHeight="1">
      <c r="B9" s="32"/>
      <c r="E9" s="231" t="s">
        <v>559</v>
      </c>
      <c r="F9" s="253"/>
      <c r="G9" s="253"/>
      <c r="H9" s="253"/>
      <c r="I9" s="92"/>
      <c r="L9" s="32"/>
    </row>
    <row r="10" spans="2:12" s="1" customFormat="1" ht="11.25">
      <c r="B10" s="32"/>
      <c r="I10" s="92"/>
      <c r="L10" s="32"/>
    </row>
    <row r="11" spans="2:12" s="1" customFormat="1" ht="12" customHeight="1">
      <c r="B11" s="32"/>
      <c r="D11" s="27" t="s">
        <v>17</v>
      </c>
      <c r="F11" s="25" t="s">
        <v>1</v>
      </c>
      <c r="I11" s="93" t="s">
        <v>18</v>
      </c>
      <c r="J11" s="25" t="s">
        <v>1</v>
      </c>
      <c r="L11" s="32"/>
    </row>
    <row r="12" spans="2:12" s="1" customFormat="1" ht="12" customHeight="1">
      <c r="B12" s="32"/>
      <c r="D12" s="27" t="s">
        <v>19</v>
      </c>
      <c r="F12" s="25" t="s">
        <v>20</v>
      </c>
      <c r="I12" s="93" t="s">
        <v>21</v>
      </c>
      <c r="J12" s="52" t="str">
        <f>'Rekapitulace stavby'!AN8</f>
        <v>16. 5. 2019</v>
      </c>
      <c r="L12" s="32"/>
    </row>
    <row r="13" spans="2:12" s="1" customFormat="1" ht="10.9" customHeight="1">
      <c r="B13" s="32"/>
      <c r="I13" s="92"/>
      <c r="L13" s="32"/>
    </row>
    <row r="14" spans="2:12" s="1" customFormat="1" ht="12" customHeight="1">
      <c r="B14" s="32"/>
      <c r="D14" s="27" t="s">
        <v>23</v>
      </c>
      <c r="I14" s="93" t="s">
        <v>24</v>
      </c>
      <c r="J14" s="25" t="s">
        <v>1</v>
      </c>
      <c r="L14" s="32"/>
    </row>
    <row r="15" spans="2:12" s="1" customFormat="1" ht="18" customHeight="1">
      <c r="B15" s="32"/>
      <c r="E15" s="25" t="s">
        <v>25</v>
      </c>
      <c r="I15" s="93" t="s">
        <v>26</v>
      </c>
      <c r="J15" s="25" t="s">
        <v>1</v>
      </c>
      <c r="L15" s="32"/>
    </row>
    <row r="16" spans="2:12" s="1" customFormat="1" ht="6.95" customHeight="1">
      <c r="B16" s="32"/>
      <c r="I16" s="92"/>
      <c r="L16" s="32"/>
    </row>
    <row r="17" spans="2:12" s="1" customFormat="1" ht="12" customHeight="1">
      <c r="B17" s="32"/>
      <c r="D17" s="27" t="s">
        <v>27</v>
      </c>
      <c r="I17" s="93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4" t="str">
        <f>'Rekapitulace stavby'!E14</f>
        <v>Vyplň údaj</v>
      </c>
      <c r="F18" s="234"/>
      <c r="G18" s="234"/>
      <c r="H18" s="234"/>
      <c r="I18" s="93" t="s">
        <v>26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2"/>
      <c r="L19" s="32"/>
    </row>
    <row r="20" spans="2:12" s="1" customFormat="1" ht="12" customHeight="1">
      <c r="B20" s="32"/>
      <c r="D20" s="27" t="s">
        <v>29</v>
      </c>
      <c r="I20" s="93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93" t="s">
        <v>26</v>
      </c>
      <c r="J21" s="25" t="s">
        <v>1</v>
      </c>
      <c r="L21" s="32"/>
    </row>
    <row r="22" spans="2:12" s="1" customFormat="1" ht="6.95" customHeight="1">
      <c r="B22" s="32"/>
      <c r="I22" s="92"/>
      <c r="L22" s="32"/>
    </row>
    <row r="23" spans="2:12" s="1" customFormat="1" ht="12" customHeight="1">
      <c r="B23" s="32"/>
      <c r="D23" s="27" t="s">
        <v>32</v>
      </c>
      <c r="I23" s="93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3" t="s">
        <v>26</v>
      </c>
      <c r="J24" s="25" t="s">
        <v>1</v>
      </c>
      <c r="L24" s="32"/>
    </row>
    <row r="25" spans="2:12" s="1" customFormat="1" ht="6.95" customHeight="1">
      <c r="B25" s="32"/>
      <c r="I25" s="92"/>
      <c r="L25" s="32"/>
    </row>
    <row r="26" spans="2:12" s="1" customFormat="1" ht="12" customHeight="1">
      <c r="B26" s="32"/>
      <c r="D26" s="27" t="s">
        <v>34</v>
      </c>
      <c r="I26" s="92"/>
      <c r="L26" s="32"/>
    </row>
    <row r="27" spans="2:12" s="7" customFormat="1" ht="16.5" customHeight="1">
      <c r="B27" s="94"/>
      <c r="E27" s="238" t="s">
        <v>1</v>
      </c>
      <c r="F27" s="238"/>
      <c r="G27" s="238"/>
      <c r="H27" s="238"/>
      <c r="I27" s="95"/>
      <c r="L27" s="94"/>
    </row>
    <row r="28" spans="2:12" s="1" customFormat="1" ht="6.95" customHeight="1">
      <c r="B28" s="32"/>
      <c r="I28" s="9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6"/>
      <c r="J29" s="53"/>
      <c r="K29" s="53"/>
      <c r="L29" s="32"/>
    </row>
    <row r="30" spans="2:12" s="1" customFormat="1" ht="25.35" customHeight="1">
      <c r="B30" s="32"/>
      <c r="D30" s="97" t="s">
        <v>35</v>
      </c>
      <c r="I30" s="92"/>
      <c r="J30" s="66">
        <f>ROUND(J121,2)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6"/>
      <c r="J31" s="53"/>
      <c r="K31" s="53"/>
      <c r="L31" s="32"/>
    </row>
    <row r="32" spans="2:12" s="1" customFormat="1" ht="14.45" customHeight="1">
      <c r="B32" s="32"/>
      <c r="F32" s="35" t="s">
        <v>37</v>
      </c>
      <c r="I32" s="98" t="s">
        <v>36</v>
      </c>
      <c r="J32" s="35" t="s">
        <v>38</v>
      </c>
      <c r="L32" s="32"/>
    </row>
    <row r="33" spans="2:12" s="1" customFormat="1" ht="14.45" customHeight="1">
      <c r="B33" s="32"/>
      <c r="D33" s="99" t="s">
        <v>39</v>
      </c>
      <c r="E33" s="27" t="s">
        <v>40</v>
      </c>
      <c r="F33" s="100">
        <f>ROUND((SUM(BE121:BE183)),2)</f>
        <v>0</v>
      </c>
      <c r="I33" s="101">
        <v>0.21</v>
      </c>
      <c r="J33" s="100">
        <f>ROUND(((SUM(BE121:BE183))*I33),2)</f>
        <v>0</v>
      </c>
      <c r="L33" s="32"/>
    </row>
    <row r="34" spans="2:12" s="1" customFormat="1" ht="14.45" customHeight="1">
      <c r="B34" s="32"/>
      <c r="E34" s="27" t="s">
        <v>41</v>
      </c>
      <c r="F34" s="100">
        <f>ROUND((SUM(BF121:BF183)),2)</f>
        <v>0</v>
      </c>
      <c r="I34" s="101">
        <v>0.15</v>
      </c>
      <c r="J34" s="100">
        <f>ROUND(((SUM(BF121:BF183))*I34),2)</f>
        <v>0</v>
      </c>
      <c r="L34" s="32"/>
    </row>
    <row r="35" spans="2:12" s="1" customFormat="1" ht="14.45" customHeight="1" hidden="1">
      <c r="B35" s="32"/>
      <c r="E35" s="27" t="s">
        <v>42</v>
      </c>
      <c r="F35" s="100">
        <f>ROUND((SUM(BG121:BG183)),2)</f>
        <v>0</v>
      </c>
      <c r="I35" s="101">
        <v>0.21</v>
      </c>
      <c r="J35" s="100">
        <f>0</f>
        <v>0</v>
      </c>
      <c r="L35" s="32"/>
    </row>
    <row r="36" spans="2:12" s="1" customFormat="1" ht="14.45" customHeight="1" hidden="1">
      <c r="B36" s="32"/>
      <c r="E36" s="27" t="s">
        <v>43</v>
      </c>
      <c r="F36" s="100">
        <f>ROUND((SUM(BH121:BH183)),2)</f>
        <v>0</v>
      </c>
      <c r="I36" s="101">
        <v>0.15</v>
      </c>
      <c r="J36" s="100">
        <f>0</f>
        <v>0</v>
      </c>
      <c r="L36" s="32"/>
    </row>
    <row r="37" spans="2:12" s="1" customFormat="1" ht="14.45" customHeight="1" hidden="1">
      <c r="B37" s="32"/>
      <c r="E37" s="27" t="s">
        <v>44</v>
      </c>
      <c r="F37" s="100">
        <f>ROUND((SUM(BI121:BI183)),2)</f>
        <v>0</v>
      </c>
      <c r="I37" s="101">
        <v>0</v>
      </c>
      <c r="J37" s="100">
        <f>0</f>
        <v>0</v>
      </c>
      <c r="L37" s="32"/>
    </row>
    <row r="38" spans="2:12" s="1" customFormat="1" ht="6.95" customHeight="1">
      <c r="B38" s="32"/>
      <c r="I38" s="92"/>
      <c r="L38" s="32"/>
    </row>
    <row r="39" spans="2:12" s="1" customFormat="1" ht="25.35" customHeight="1">
      <c r="B39" s="32"/>
      <c r="C39" s="102"/>
      <c r="D39" s="103" t="s">
        <v>45</v>
      </c>
      <c r="E39" s="57"/>
      <c r="F39" s="57"/>
      <c r="G39" s="104" t="s">
        <v>46</v>
      </c>
      <c r="H39" s="105" t="s">
        <v>47</v>
      </c>
      <c r="I39" s="106"/>
      <c r="J39" s="107">
        <f>SUM(J30:J37)</f>
        <v>0</v>
      </c>
      <c r="K39" s="108"/>
      <c r="L39" s="32"/>
    </row>
    <row r="40" spans="2:12" s="1" customFormat="1" ht="14.45" customHeight="1">
      <c r="B40" s="32"/>
      <c r="I40" s="9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48</v>
      </c>
      <c r="E50" s="42"/>
      <c r="F50" s="42"/>
      <c r="G50" s="41" t="s">
        <v>49</v>
      </c>
      <c r="H50" s="42"/>
      <c r="I50" s="109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50</v>
      </c>
      <c r="E61" s="34"/>
      <c r="F61" s="110" t="s">
        <v>51</v>
      </c>
      <c r="G61" s="43" t="s">
        <v>50</v>
      </c>
      <c r="H61" s="34"/>
      <c r="I61" s="111"/>
      <c r="J61" s="112" t="s">
        <v>51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52</v>
      </c>
      <c r="E65" s="42"/>
      <c r="F65" s="42"/>
      <c r="G65" s="41" t="s">
        <v>53</v>
      </c>
      <c r="H65" s="42"/>
      <c r="I65" s="109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50</v>
      </c>
      <c r="E76" s="34"/>
      <c r="F76" s="110" t="s">
        <v>51</v>
      </c>
      <c r="G76" s="43" t="s">
        <v>50</v>
      </c>
      <c r="H76" s="34"/>
      <c r="I76" s="111"/>
      <c r="J76" s="112" t="s">
        <v>51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2"/>
    </row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2"/>
    </row>
    <row r="82" spans="2:12" s="1" customFormat="1" ht="24.95" customHeight="1" hidden="1">
      <c r="B82" s="32"/>
      <c r="C82" s="21" t="s">
        <v>119</v>
      </c>
      <c r="I82" s="92"/>
      <c r="L82" s="32"/>
    </row>
    <row r="83" spans="2:12" s="1" customFormat="1" ht="6.95" customHeight="1" hidden="1">
      <c r="B83" s="32"/>
      <c r="I83" s="92"/>
      <c r="L83" s="32"/>
    </row>
    <row r="84" spans="2:12" s="1" customFormat="1" ht="12" customHeight="1" hidden="1">
      <c r="B84" s="32"/>
      <c r="C84" s="27" t="s">
        <v>15</v>
      </c>
      <c r="I84" s="92"/>
      <c r="L84" s="32"/>
    </row>
    <row r="85" spans="2:12" s="1" customFormat="1" ht="16.5" customHeight="1" hidden="1">
      <c r="B85" s="32"/>
      <c r="E85" s="251" t="str">
        <f>E7</f>
        <v>Zubří - oprava kanalizace v ulici Hamerská</v>
      </c>
      <c r="F85" s="252"/>
      <c r="G85" s="252"/>
      <c r="H85" s="252"/>
      <c r="I85" s="92"/>
      <c r="L85" s="32"/>
    </row>
    <row r="86" spans="2:12" s="1" customFormat="1" ht="12" customHeight="1" hidden="1">
      <c r="B86" s="32"/>
      <c r="C86" s="27" t="s">
        <v>105</v>
      </c>
      <c r="I86" s="92"/>
      <c r="L86" s="32"/>
    </row>
    <row r="87" spans="2:12" s="1" customFormat="1" ht="16.5" customHeight="1" hidden="1">
      <c r="B87" s="32"/>
      <c r="E87" s="231" t="str">
        <f>E9</f>
        <v>02 - Kanalizační odbočky</v>
      </c>
      <c r="F87" s="253"/>
      <c r="G87" s="253"/>
      <c r="H87" s="253"/>
      <c r="I87" s="92"/>
      <c r="L87" s="32"/>
    </row>
    <row r="88" spans="2:12" s="1" customFormat="1" ht="6.95" customHeight="1" hidden="1">
      <c r="B88" s="32"/>
      <c r="I88" s="92"/>
      <c r="L88" s="32"/>
    </row>
    <row r="89" spans="2:12" s="1" customFormat="1" ht="12" customHeight="1" hidden="1">
      <c r="B89" s="32"/>
      <c r="C89" s="27" t="s">
        <v>19</v>
      </c>
      <c r="F89" s="25" t="str">
        <f>F12</f>
        <v>Zubří</v>
      </c>
      <c r="I89" s="93" t="s">
        <v>21</v>
      </c>
      <c r="J89" s="52" t="str">
        <f>IF(J12="","",J12)</f>
        <v>16. 5. 2019</v>
      </c>
      <c r="L89" s="32"/>
    </row>
    <row r="90" spans="2:12" s="1" customFormat="1" ht="6.95" customHeight="1" hidden="1">
      <c r="B90" s="32"/>
      <c r="I90" s="92"/>
      <c r="L90" s="32"/>
    </row>
    <row r="91" spans="2:12" s="1" customFormat="1" ht="27.95" customHeight="1" hidden="1">
      <c r="B91" s="32"/>
      <c r="C91" s="27" t="s">
        <v>23</v>
      </c>
      <c r="F91" s="25" t="str">
        <f>E15</f>
        <v>Město Zubří,U Domoviny 234,756 54 Zubří</v>
      </c>
      <c r="I91" s="93" t="s">
        <v>29</v>
      </c>
      <c r="J91" s="30" t="str">
        <f>E21</f>
        <v>Ivo Hradil Vodoprojekt</v>
      </c>
      <c r="L91" s="32"/>
    </row>
    <row r="92" spans="2:12" s="1" customFormat="1" ht="15.2" customHeight="1" hidden="1">
      <c r="B92" s="32"/>
      <c r="C92" s="27" t="s">
        <v>27</v>
      </c>
      <c r="F92" s="25" t="str">
        <f>IF(E18="","",E18)</f>
        <v>Vyplň údaj</v>
      </c>
      <c r="I92" s="93" t="s">
        <v>32</v>
      </c>
      <c r="J92" s="30" t="str">
        <f>E24</f>
        <v>Fajfrová Irena</v>
      </c>
      <c r="L92" s="32"/>
    </row>
    <row r="93" spans="2:12" s="1" customFormat="1" ht="10.35" customHeight="1" hidden="1">
      <c r="B93" s="32"/>
      <c r="I93" s="92"/>
      <c r="L93" s="32"/>
    </row>
    <row r="94" spans="2:12" s="1" customFormat="1" ht="29.25" customHeight="1" hidden="1">
      <c r="B94" s="32"/>
      <c r="C94" s="115" t="s">
        <v>120</v>
      </c>
      <c r="D94" s="102"/>
      <c r="E94" s="102"/>
      <c r="F94" s="102"/>
      <c r="G94" s="102"/>
      <c r="H94" s="102"/>
      <c r="I94" s="116"/>
      <c r="J94" s="117" t="s">
        <v>121</v>
      </c>
      <c r="K94" s="102"/>
      <c r="L94" s="32"/>
    </row>
    <row r="95" spans="2:12" s="1" customFormat="1" ht="10.35" customHeight="1" hidden="1">
      <c r="B95" s="32"/>
      <c r="I95" s="92"/>
      <c r="L95" s="32"/>
    </row>
    <row r="96" spans="2:47" s="1" customFormat="1" ht="22.9" customHeight="1" hidden="1">
      <c r="B96" s="32"/>
      <c r="C96" s="118" t="s">
        <v>122</v>
      </c>
      <c r="I96" s="92"/>
      <c r="J96" s="66">
        <f>J121</f>
        <v>0</v>
      </c>
      <c r="L96" s="32"/>
      <c r="AU96" s="17" t="s">
        <v>123</v>
      </c>
    </row>
    <row r="97" spans="2:12" s="8" customFormat="1" ht="24.95" customHeight="1" hidden="1">
      <c r="B97" s="119"/>
      <c r="D97" s="120" t="s">
        <v>124</v>
      </c>
      <c r="E97" s="121"/>
      <c r="F97" s="121"/>
      <c r="G97" s="121"/>
      <c r="H97" s="121"/>
      <c r="I97" s="122"/>
      <c r="J97" s="123">
        <f>J122</f>
        <v>0</v>
      </c>
      <c r="L97" s="119"/>
    </row>
    <row r="98" spans="2:12" s="9" customFormat="1" ht="19.9" customHeight="1" hidden="1">
      <c r="B98" s="124"/>
      <c r="D98" s="125" t="s">
        <v>125</v>
      </c>
      <c r="E98" s="126"/>
      <c r="F98" s="126"/>
      <c r="G98" s="126"/>
      <c r="H98" s="126"/>
      <c r="I98" s="127"/>
      <c r="J98" s="128">
        <f>J123</f>
        <v>0</v>
      </c>
      <c r="L98" s="124"/>
    </row>
    <row r="99" spans="2:12" s="9" customFormat="1" ht="19.9" customHeight="1" hidden="1">
      <c r="B99" s="124"/>
      <c r="D99" s="125" t="s">
        <v>127</v>
      </c>
      <c r="E99" s="126"/>
      <c r="F99" s="126"/>
      <c r="G99" s="126"/>
      <c r="H99" s="126"/>
      <c r="I99" s="127"/>
      <c r="J99" s="128">
        <f>J172</f>
        <v>0</v>
      </c>
      <c r="L99" s="124"/>
    </row>
    <row r="100" spans="2:12" s="9" customFormat="1" ht="19.9" customHeight="1" hidden="1">
      <c r="B100" s="124"/>
      <c r="D100" s="125" t="s">
        <v>129</v>
      </c>
      <c r="E100" s="126"/>
      <c r="F100" s="126"/>
      <c r="G100" s="126"/>
      <c r="H100" s="126"/>
      <c r="I100" s="127"/>
      <c r="J100" s="128">
        <f>J175</f>
        <v>0</v>
      </c>
      <c r="L100" s="124"/>
    </row>
    <row r="101" spans="2:12" s="9" customFormat="1" ht="19.9" customHeight="1" hidden="1">
      <c r="B101" s="124"/>
      <c r="D101" s="125" t="s">
        <v>132</v>
      </c>
      <c r="E101" s="126"/>
      <c r="F101" s="126"/>
      <c r="G101" s="126"/>
      <c r="H101" s="126"/>
      <c r="I101" s="127"/>
      <c r="J101" s="128">
        <f>J182</f>
        <v>0</v>
      </c>
      <c r="L101" s="124"/>
    </row>
    <row r="102" spans="2:12" s="1" customFormat="1" ht="21.75" customHeight="1" hidden="1">
      <c r="B102" s="32"/>
      <c r="I102" s="92"/>
      <c r="L102" s="32"/>
    </row>
    <row r="103" spans="2:12" s="1" customFormat="1" ht="6.95" customHeight="1" hidden="1">
      <c r="B103" s="44"/>
      <c r="C103" s="45"/>
      <c r="D103" s="45"/>
      <c r="E103" s="45"/>
      <c r="F103" s="45"/>
      <c r="G103" s="45"/>
      <c r="H103" s="45"/>
      <c r="I103" s="113"/>
      <c r="J103" s="45"/>
      <c r="K103" s="45"/>
      <c r="L103" s="32"/>
    </row>
    <row r="104" ht="11.25" hidden="1"/>
    <row r="105" ht="11.25" hidden="1"/>
    <row r="106" ht="11.25" hidden="1"/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14"/>
      <c r="J107" s="47"/>
      <c r="K107" s="47"/>
      <c r="L107" s="32"/>
    </row>
    <row r="108" spans="2:12" s="1" customFormat="1" ht="24.95" customHeight="1">
      <c r="B108" s="32"/>
      <c r="C108" s="21" t="s">
        <v>133</v>
      </c>
      <c r="I108" s="92"/>
      <c r="L108" s="32"/>
    </row>
    <row r="109" spans="2:12" s="1" customFormat="1" ht="6.95" customHeight="1">
      <c r="B109" s="32"/>
      <c r="I109" s="92"/>
      <c r="L109" s="32"/>
    </row>
    <row r="110" spans="2:12" s="1" customFormat="1" ht="12" customHeight="1">
      <c r="B110" s="32"/>
      <c r="C110" s="27" t="s">
        <v>15</v>
      </c>
      <c r="I110" s="92"/>
      <c r="L110" s="32"/>
    </row>
    <row r="111" spans="2:12" s="1" customFormat="1" ht="16.5" customHeight="1">
      <c r="B111" s="32"/>
      <c r="E111" s="251" t="str">
        <f>E7</f>
        <v>Zubří - oprava kanalizace v ulici Hamerská</v>
      </c>
      <c r="F111" s="252"/>
      <c r="G111" s="252"/>
      <c r="H111" s="252"/>
      <c r="I111" s="92"/>
      <c r="L111" s="32"/>
    </row>
    <row r="112" spans="2:12" s="1" customFormat="1" ht="12" customHeight="1">
      <c r="B112" s="32"/>
      <c r="C112" s="27" t="s">
        <v>105</v>
      </c>
      <c r="I112" s="92"/>
      <c r="L112" s="32"/>
    </row>
    <row r="113" spans="2:12" s="1" customFormat="1" ht="16.5" customHeight="1">
      <c r="B113" s="32"/>
      <c r="E113" s="231" t="str">
        <f>E9</f>
        <v>02 - Kanalizační odbočky</v>
      </c>
      <c r="F113" s="253"/>
      <c r="G113" s="253"/>
      <c r="H113" s="253"/>
      <c r="I113" s="92"/>
      <c r="L113" s="32"/>
    </row>
    <row r="114" spans="2:12" s="1" customFormat="1" ht="6.95" customHeight="1">
      <c r="B114" s="32"/>
      <c r="I114" s="92"/>
      <c r="L114" s="32"/>
    </row>
    <row r="115" spans="2:12" s="1" customFormat="1" ht="12" customHeight="1">
      <c r="B115" s="32"/>
      <c r="C115" s="27" t="s">
        <v>19</v>
      </c>
      <c r="F115" s="25" t="str">
        <f>F12</f>
        <v>Zubří</v>
      </c>
      <c r="I115" s="93" t="s">
        <v>21</v>
      </c>
      <c r="J115" s="52" t="str">
        <f>IF(J12="","",J12)</f>
        <v>16. 5. 2019</v>
      </c>
      <c r="L115" s="32"/>
    </row>
    <row r="116" spans="2:12" s="1" customFormat="1" ht="6.95" customHeight="1">
      <c r="B116" s="32"/>
      <c r="I116" s="92"/>
      <c r="L116" s="32"/>
    </row>
    <row r="117" spans="2:12" s="1" customFormat="1" ht="27.95" customHeight="1">
      <c r="B117" s="32"/>
      <c r="C117" s="27" t="s">
        <v>23</v>
      </c>
      <c r="F117" s="25" t="str">
        <f>E15</f>
        <v>Město Zubří,U Domoviny 234,756 54 Zubří</v>
      </c>
      <c r="I117" s="93" t="s">
        <v>29</v>
      </c>
      <c r="J117" s="30" t="str">
        <f>E21</f>
        <v>Ivo Hradil Vodoprojekt</v>
      </c>
      <c r="L117" s="32"/>
    </row>
    <row r="118" spans="2:12" s="1" customFormat="1" ht="15.2" customHeight="1">
      <c r="B118" s="32"/>
      <c r="C118" s="27" t="s">
        <v>27</v>
      </c>
      <c r="F118" s="25" t="str">
        <f>IF(E18="","",E18)</f>
        <v>Vyplň údaj</v>
      </c>
      <c r="I118" s="93" t="s">
        <v>32</v>
      </c>
      <c r="J118" s="30" t="str">
        <f>E24</f>
        <v>Fajfrová Irena</v>
      </c>
      <c r="L118" s="32"/>
    </row>
    <row r="119" spans="2:12" s="1" customFormat="1" ht="10.35" customHeight="1">
      <c r="B119" s="32"/>
      <c r="I119" s="92"/>
      <c r="L119" s="32"/>
    </row>
    <row r="120" spans="2:20" s="10" customFormat="1" ht="29.25" customHeight="1">
      <c r="B120" s="129"/>
      <c r="C120" s="130" t="s">
        <v>134</v>
      </c>
      <c r="D120" s="131" t="s">
        <v>60</v>
      </c>
      <c r="E120" s="131" t="s">
        <v>56</v>
      </c>
      <c r="F120" s="131" t="s">
        <v>57</v>
      </c>
      <c r="G120" s="131" t="s">
        <v>135</v>
      </c>
      <c r="H120" s="131" t="s">
        <v>136</v>
      </c>
      <c r="I120" s="132" t="s">
        <v>137</v>
      </c>
      <c r="J120" s="131" t="s">
        <v>121</v>
      </c>
      <c r="K120" s="133" t="s">
        <v>138</v>
      </c>
      <c r="L120" s="129"/>
      <c r="M120" s="59" t="s">
        <v>1</v>
      </c>
      <c r="N120" s="60" t="s">
        <v>39</v>
      </c>
      <c r="O120" s="60" t="s">
        <v>139</v>
      </c>
      <c r="P120" s="60" t="s">
        <v>140</v>
      </c>
      <c r="Q120" s="60" t="s">
        <v>141</v>
      </c>
      <c r="R120" s="60" t="s">
        <v>142</v>
      </c>
      <c r="S120" s="60" t="s">
        <v>143</v>
      </c>
      <c r="T120" s="61" t="s">
        <v>144</v>
      </c>
    </row>
    <row r="121" spans="2:63" s="1" customFormat="1" ht="22.9" customHeight="1">
      <c r="B121" s="32"/>
      <c r="C121" s="64" t="s">
        <v>145</v>
      </c>
      <c r="I121" s="92"/>
      <c r="J121" s="134">
        <f>BK121</f>
        <v>0</v>
      </c>
      <c r="L121" s="32"/>
      <c r="M121" s="62"/>
      <c r="N121" s="53"/>
      <c r="O121" s="53"/>
      <c r="P121" s="135">
        <f>P122</f>
        <v>0</v>
      </c>
      <c r="Q121" s="53"/>
      <c r="R121" s="135">
        <f>R122</f>
        <v>40.6519434</v>
      </c>
      <c r="S121" s="53"/>
      <c r="T121" s="136">
        <f>T122</f>
        <v>0</v>
      </c>
      <c r="AT121" s="17" t="s">
        <v>74</v>
      </c>
      <c r="AU121" s="17" t="s">
        <v>123</v>
      </c>
      <c r="BK121" s="137">
        <f>BK122</f>
        <v>0</v>
      </c>
    </row>
    <row r="122" spans="2:63" s="11" customFormat="1" ht="25.9" customHeight="1">
      <c r="B122" s="138"/>
      <c r="D122" s="139" t="s">
        <v>74</v>
      </c>
      <c r="E122" s="140" t="s">
        <v>146</v>
      </c>
      <c r="F122" s="140" t="s">
        <v>147</v>
      </c>
      <c r="I122" s="141"/>
      <c r="J122" s="142">
        <f>BK122</f>
        <v>0</v>
      </c>
      <c r="L122" s="138"/>
      <c r="M122" s="143"/>
      <c r="N122" s="144"/>
      <c r="O122" s="144"/>
      <c r="P122" s="145">
        <f>P123+P172+P175+P182</f>
        <v>0</v>
      </c>
      <c r="Q122" s="144"/>
      <c r="R122" s="145">
        <f>R123+R172+R175+R182</f>
        <v>40.6519434</v>
      </c>
      <c r="S122" s="144"/>
      <c r="T122" s="146">
        <f>T123+T172+T175+T182</f>
        <v>0</v>
      </c>
      <c r="AR122" s="139" t="s">
        <v>83</v>
      </c>
      <c r="AT122" s="147" t="s">
        <v>74</v>
      </c>
      <c r="AU122" s="147" t="s">
        <v>75</v>
      </c>
      <c r="AY122" s="139" t="s">
        <v>148</v>
      </c>
      <c r="BK122" s="148">
        <f>BK123+BK172+BK175+BK182</f>
        <v>0</v>
      </c>
    </row>
    <row r="123" spans="2:63" s="11" customFormat="1" ht="22.9" customHeight="1">
      <c r="B123" s="138"/>
      <c r="D123" s="139" t="s">
        <v>74</v>
      </c>
      <c r="E123" s="149" t="s">
        <v>83</v>
      </c>
      <c r="F123" s="149" t="s">
        <v>149</v>
      </c>
      <c r="I123" s="141"/>
      <c r="J123" s="150">
        <f>BK123</f>
        <v>0</v>
      </c>
      <c r="L123" s="138"/>
      <c r="M123" s="143"/>
      <c r="N123" s="144"/>
      <c r="O123" s="144"/>
      <c r="P123" s="145">
        <f>SUM(P124:P171)</f>
        <v>0</v>
      </c>
      <c r="Q123" s="144"/>
      <c r="R123" s="145">
        <f>SUM(R124:R171)</f>
        <v>33.2951714</v>
      </c>
      <c r="S123" s="144"/>
      <c r="T123" s="146">
        <f>SUM(T124:T171)</f>
        <v>0</v>
      </c>
      <c r="AR123" s="139" t="s">
        <v>83</v>
      </c>
      <c r="AT123" s="147" t="s">
        <v>74</v>
      </c>
      <c r="AU123" s="147" t="s">
        <v>83</v>
      </c>
      <c r="AY123" s="139" t="s">
        <v>148</v>
      </c>
      <c r="BK123" s="148">
        <f>SUM(BK124:BK171)</f>
        <v>0</v>
      </c>
    </row>
    <row r="124" spans="2:65" s="1" customFormat="1" ht="24" customHeight="1">
      <c r="B124" s="151"/>
      <c r="C124" s="152" t="s">
        <v>83</v>
      </c>
      <c r="D124" s="152" t="s">
        <v>150</v>
      </c>
      <c r="E124" s="153" t="s">
        <v>560</v>
      </c>
      <c r="F124" s="154" t="s">
        <v>561</v>
      </c>
      <c r="G124" s="155" t="s">
        <v>189</v>
      </c>
      <c r="H124" s="156">
        <v>46.369</v>
      </c>
      <c r="I124" s="157"/>
      <c r="J124" s="158">
        <f>ROUND(I124*H124,2)</f>
        <v>0</v>
      </c>
      <c r="K124" s="154" t="s">
        <v>154</v>
      </c>
      <c r="L124" s="32"/>
      <c r="M124" s="159" t="s">
        <v>1</v>
      </c>
      <c r="N124" s="160" t="s">
        <v>40</v>
      </c>
      <c r="O124" s="55"/>
      <c r="P124" s="161">
        <f>O124*H124</f>
        <v>0</v>
      </c>
      <c r="Q124" s="161">
        <v>0</v>
      </c>
      <c r="R124" s="161">
        <f>Q124*H124</f>
        <v>0</v>
      </c>
      <c r="S124" s="161">
        <v>0</v>
      </c>
      <c r="T124" s="162">
        <f>S124*H124</f>
        <v>0</v>
      </c>
      <c r="AR124" s="163" t="s">
        <v>155</v>
      </c>
      <c r="AT124" s="163" t="s">
        <v>150</v>
      </c>
      <c r="AU124" s="163" t="s">
        <v>85</v>
      </c>
      <c r="AY124" s="17" t="s">
        <v>148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17" t="s">
        <v>83</v>
      </c>
      <c r="BK124" s="164">
        <f>ROUND(I124*H124,2)</f>
        <v>0</v>
      </c>
      <c r="BL124" s="17" t="s">
        <v>155</v>
      </c>
      <c r="BM124" s="163" t="s">
        <v>562</v>
      </c>
    </row>
    <row r="125" spans="2:51" s="12" customFormat="1" ht="11.25">
      <c r="B125" s="165"/>
      <c r="D125" s="166" t="s">
        <v>160</v>
      </c>
      <c r="E125" s="167" t="s">
        <v>1</v>
      </c>
      <c r="F125" s="168" t="s">
        <v>563</v>
      </c>
      <c r="H125" s="169">
        <v>5.454</v>
      </c>
      <c r="I125" s="170"/>
      <c r="L125" s="165"/>
      <c r="M125" s="171"/>
      <c r="N125" s="172"/>
      <c r="O125" s="172"/>
      <c r="P125" s="172"/>
      <c r="Q125" s="172"/>
      <c r="R125" s="172"/>
      <c r="S125" s="172"/>
      <c r="T125" s="173"/>
      <c r="AT125" s="167" t="s">
        <v>160</v>
      </c>
      <c r="AU125" s="167" t="s">
        <v>85</v>
      </c>
      <c r="AV125" s="12" t="s">
        <v>85</v>
      </c>
      <c r="AW125" s="12" t="s">
        <v>31</v>
      </c>
      <c r="AX125" s="12" t="s">
        <v>75</v>
      </c>
      <c r="AY125" s="167" t="s">
        <v>148</v>
      </c>
    </row>
    <row r="126" spans="2:51" s="12" customFormat="1" ht="11.25">
      <c r="B126" s="165"/>
      <c r="D126" s="166" t="s">
        <v>160</v>
      </c>
      <c r="E126" s="167" t="s">
        <v>1</v>
      </c>
      <c r="F126" s="168" t="s">
        <v>564</v>
      </c>
      <c r="H126" s="169">
        <v>5.175</v>
      </c>
      <c r="I126" s="170"/>
      <c r="L126" s="165"/>
      <c r="M126" s="171"/>
      <c r="N126" s="172"/>
      <c r="O126" s="172"/>
      <c r="P126" s="172"/>
      <c r="Q126" s="172"/>
      <c r="R126" s="172"/>
      <c r="S126" s="172"/>
      <c r="T126" s="173"/>
      <c r="AT126" s="167" t="s">
        <v>160</v>
      </c>
      <c r="AU126" s="167" t="s">
        <v>85</v>
      </c>
      <c r="AV126" s="12" t="s">
        <v>85</v>
      </c>
      <c r="AW126" s="12" t="s">
        <v>31</v>
      </c>
      <c r="AX126" s="12" t="s">
        <v>75</v>
      </c>
      <c r="AY126" s="167" t="s">
        <v>148</v>
      </c>
    </row>
    <row r="127" spans="2:51" s="12" customFormat="1" ht="11.25">
      <c r="B127" s="165"/>
      <c r="D127" s="166" t="s">
        <v>160</v>
      </c>
      <c r="E127" s="167" t="s">
        <v>1</v>
      </c>
      <c r="F127" s="168" t="s">
        <v>565</v>
      </c>
      <c r="H127" s="169">
        <v>5.013</v>
      </c>
      <c r="I127" s="170"/>
      <c r="L127" s="165"/>
      <c r="M127" s="171"/>
      <c r="N127" s="172"/>
      <c r="O127" s="172"/>
      <c r="P127" s="172"/>
      <c r="Q127" s="172"/>
      <c r="R127" s="172"/>
      <c r="S127" s="172"/>
      <c r="T127" s="173"/>
      <c r="AT127" s="167" t="s">
        <v>160</v>
      </c>
      <c r="AU127" s="167" t="s">
        <v>85</v>
      </c>
      <c r="AV127" s="12" t="s">
        <v>85</v>
      </c>
      <c r="AW127" s="12" t="s">
        <v>31</v>
      </c>
      <c r="AX127" s="12" t="s">
        <v>75</v>
      </c>
      <c r="AY127" s="167" t="s">
        <v>148</v>
      </c>
    </row>
    <row r="128" spans="2:51" s="12" customFormat="1" ht="11.25">
      <c r="B128" s="165"/>
      <c r="D128" s="166" t="s">
        <v>160</v>
      </c>
      <c r="E128" s="167" t="s">
        <v>1</v>
      </c>
      <c r="F128" s="168" t="s">
        <v>566</v>
      </c>
      <c r="H128" s="169">
        <v>4.887</v>
      </c>
      <c r="I128" s="170"/>
      <c r="L128" s="165"/>
      <c r="M128" s="171"/>
      <c r="N128" s="172"/>
      <c r="O128" s="172"/>
      <c r="P128" s="172"/>
      <c r="Q128" s="172"/>
      <c r="R128" s="172"/>
      <c r="S128" s="172"/>
      <c r="T128" s="173"/>
      <c r="AT128" s="167" t="s">
        <v>160</v>
      </c>
      <c r="AU128" s="167" t="s">
        <v>85</v>
      </c>
      <c r="AV128" s="12" t="s">
        <v>85</v>
      </c>
      <c r="AW128" s="12" t="s">
        <v>31</v>
      </c>
      <c r="AX128" s="12" t="s">
        <v>75</v>
      </c>
      <c r="AY128" s="167" t="s">
        <v>148</v>
      </c>
    </row>
    <row r="129" spans="2:51" s="12" customFormat="1" ht="11.25">
      <c r="B129" s="165"/>
      <c r="D129" s="166" t="s">
        <v>160</v>
      </c>
      <c r="E129" s="167" t="s">
        <v>1</v>
      </c>
      <c r="F129" s="168" t="s">
        <v>567</v>
      </c>
      <c r="H129" s="169">
        <v>4.671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160</v>
      </c>
      <c r="AU129" s="167" t="s">
        <v>85</v>
      </c>
      <c r="AV129" s="12" t="s">
        <v>85</v>
      </c>
      <c r="AW129" s="12" t="s">
        <v>31</v>
      </c>
      <c r="AX129" s="12" t="s">
        <v>75</v>
      </c>
      <c r="AY129" s="167" t="s">
        <v>148</v>
      </c>
    </row>
    <row r="130" spans="2:51" s="12" customFormat="1" ht="11.25">
      <c r="B130" s="165"/>
      <c r="D130" s="166" t="s">
        <v>160</v>
      </c>
      <c r="E130" s="167" t="s">
        <v>1</v>
      </c>
      <c r="F130" s="168" t="s">
        <v>568</v>
      </c>
      <c r="H130" s="169">
        <v>4.653</v>
      </c>
      <c r="I130" s="170"/>
      <c r="L130" s="165"/>
      <c r="M130" s="171"/>
      <c r="N130" s="172"/>
      <c r="O130" s="172"/>
      <c r="P130" s="172"/>
      <c r="Q130" s="172"/>
      <c r="R130" s="172"/>
      <c r="S130" s="172"/>
      <c r="T130" s="173"/>
      <c r="AT130" s="167" t="s">
        <v>160</v>
      </c>
      <c r="AU130" s="167" t="s">
        <v>85</v>
      </c>
      <c r="AV130" s="12" t="s">
        <v>85</v>
      </c>
      <c r="AW130" s="12" t="s">
        <v>31</v>
      </c>
      <c r="AX130" s="12" t="s">
        <v>75</v>
      </c>
      <c r="AY130" s="167" t="s">
        <v>148</v>
      </c>
    </row>
    <row r="131" spans="2:51" s="12" customFormat="1" ht="11.25">
      <c r="B131" s="165"/>
      <c r="D131" s="166" t="s">
        <v>160</v>
      </c>
      <c r="E131" s="167" t="s">
        <v>1</v>
      </c>
      <c r="F131" s="168" t="s">
        <v>569</v>
      </c>
      <c r="H131" s="169">
        <v>4.491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160</v>
      </c>
      <c r="AU131" s="167" t="s">
        <v>85</v>
      </c>
      <c r="AV131" s="12" t="s">
        <v>85</v>
      </c>
      <c r="AW131" s="12" t="s">
        <v>31</v>
      </c>
      <c r="AX131" s="12" t="s">
        <v>75</v>
      </c>
      <c r="AY131" s="167" t="s">
        <v>148</v>
      </c>
    </row>
    <row r="132" spans="2:51" s="12" customFormat="1" ht="11.25">
      <c r="B132" s="165"/>
      <c r="D132" s="166" t="s">
        <v>160</v>
      </c>
      <c r="E132" s="167" t="s">
        <v>1</v>
      </c>
      <c r="F132" s="168" t="s">
        <v>570</v>
      </c>
      <c r="H132" s="169">
        <v>5.357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160</v>
      </c>
      <c r="AU132" s="167" t="s">
        <v>85</v>
      </c>
      <c r="AV132" s="12" t="s">
        <v>85</v>
      </c>
      <c r="AW132" s="12" t="s">
        <v>31</v>
      </c>
      <c r="AX132" s="12" t="s">
        <v>75</v>
      </c>
      <c r="AY132" s="167" t="s">
        <v>148</v>
      </c>
    </row>
    <row r="133" spans="2:51" s="12" customFormat="1" ht="11.25">
      <c r="B133" s="165"/>
      <c r="D133" s="166" t="s">
        <v>160</v>
      </c>
      <c r="E133" s="167" t="s">
        <v>1</v>
      </c>
      <c r="F133" s="168" t="s">
        <v>571</v>
      </c>
      <c r="H133" s="169">
        <v>4.347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160</v>
      </c>
      <c r="AU133" s="167" t="s">
        <v>85</v>
      </c>
      <c r="AV133" s="12" t="s">
        <v>85</v>
      </c>
      <c r="AW133" s="12" t="s">
        <v>31</v>
      </c>
      <c r="AX133" s="12" t="s">
        <v>75</v>
      </c>
      <c r="AY133" s="167" t="s">
        <v>148</v>
      </c>
    </row>
    <row r="134" spans="2:51" s="12" customFormat="1" ht="11.25">
      <c r="B134" s="165"/>
      <c r="D134" s="166" t="s">
        <v>160</v>
      </c>
      <c r="E134" s="167" t="s">
        <v>1</v>
      </c>
      <c r="F134" s="168" t="s">
        <v>572</v>
      </c>
      <c r="H134" s="169">
        <v>4.464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160</v>
      </c>
      <c r="AU134" s="167" t="s">
        <v>85</v>
      </c>
      <c r="AV134" s="12" t="s">
        <v>85</v>
      </c>
      <c r="AW134" s="12" t="s">
        <v>31</v>
      </c>
      <c r="AX134" s="12" t="s">
        <v>75</v>
      </c>
      <c r="AY134" s="167" t="s">
        <v>148</v>
      </c>
    </row>
    <row r="135" spans="2:51" s="12" customFormat="1" ht="11.25">
      <c r="B135" s="165"/>
      <c r="D135" s="166" t="s">
        <v>160</v>
      </c>
      <c r="E135" s="167" t="s">
        <v>1</v>
      </c>
      <c r="F135" s="168" t="s">
        <v>573</v>
      </c>
      <c r="H135" s="169">
        <v>4.491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160</v>
      </c>
      <c r="AU135" s="167" t="s">
        <v>85</v>
      </c>
      <c r="AV135" s="12" t="s">
        <v>85</v>
      </c>
      <c r="AW135" s="12" t="s">
        <v>31</v>
      </c>
      <c r="AX135" s="12" t="s">
        <v>75</v>
      </c>
      <c r="AY135" s="167" t="s">
        <v>148</v>
      </c>
    </row>
    <row r="136" spans="2:51" s="12" customFormat="1" ht="11.25">
      <c r="B136" s="165"/>
      <c r="D136" s="166" t="s">
        <v>160</v>
      </c>
      <c r="E136" s="167" t="s">
        <v>1</v>
      </c>
      <c r="F136" s="168" t="s">
        <v>574</v>
      </c>
      <c r="H136" s="169">
        <v>4.545</v>
      </c>
      <c r="I136" s="170"/>
      <c r="L136" s="165"/>
      <c r="M136" s="171"/>
      <c r="N136" s="172"/>
      <c r="O136" s="172"/>
      <c r="P136" s="172"/>
      <c r="Q136" s="172"/>
      <c r="R136" s="172"/>
      <c r="S136" s="172"/>
      <c r="T136" s="173"/>
      <c r="AT136" s="167" t="s">
        <v>160</v>
      </c>
      <c r="AU136" s="167" t="s">
        <v>85</v>
      </c>
      <c r="AV136" s="12" t="s">
        <v>85</v>
      </c>
      <c r="AW136" s="12" t="s">
        <v>31</v>
      </c>
      <c r="AX136" s="12" t="s">
        <v>75</v>
      </c>
      <c r="AY136" s="167" t="s">
        <v>148</v>
      </c>
    </row>
    <row r="137" spans="2:51" s="12" customFormat="1" ht="11.25">
      <c r="B137" s="165"/>
      <c r="D137" s="166" t="s">
        <v>160</v>
      </c>
      <c r="E137" s="167" t="s">
        <v>1</v>
      </c>
      <c r="F137" s="168" t="s">
        <v>575</v>
      </c>
      <c r="H137" s="169">
        <v>4.527</v>
      </c>
      <c r="I137" s="170"/>
      <c r="L137" s="165"/>
      <c r="M137" s="171"/>
      <c r="N137" s="172"/>
      <c r="O137" s="172"/>
      <c r="P137" s="172"/>
      <c r="Q137" s="172"/>
      <c r="R137" s="172"/>
      <c r="S137" s="172"/>
      <c r="T137" s="173"/>
      <c r="AT137" s="167" t="s">
        <v>160</v>
      </c>
      <c r="AU137" s="167" t="s">
        <v>85</v>
      </c>
      <c r="AV137" s="12" t="s">
        <v>85</v>
      </c>
      <c r="AW137" s="12" t="s">
        <v>31</v>
      </c>
      <c r="AX137" s="12" t="s">
        <v>75</v>
      </c>
      <c r="AY137" s="167" t="s">
        <v>148</v>
      </c>
    </row>
    <row r="138" spans="2:51" s="12" customFormat="1" ht="11.25">
      <c r="B138" s="165"/>
      <c r="D138" s="166" t="s">
        <v>160</v>
      </c>
      <c r="E138" s="167" t="s">
        <v>1</v>
      </c>
      <c r="F138" s="168" t="s">
        <v>576</v>
      </c>
      <c r="H138" s="169">
        <v>4.5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160</v>
      </c>
      <c r="AU138" s="167" t="s">
        <v>85</v>
      </c>
      <c r="AV138" s="12" t="s">
        <v>85</v>
      </c>
      <c r="AW138" s="12" t="s">
        <v>31</v>
      </c>
      <c r="AX138" s="12" t="s">
        <v>75</v>
      </c>
      <c r="AY138" s="167" t="s">
        <v>148</v>
      </c>
    </row>
    <row r="139" spans="2:51" s="12" customFormat="1" ht="11.25">
      <c r="B139" s="165"/>
      <c r="D139" s="166" t="s">
        <v>160</v>
      </c>
      <c r="E139" s="167" t="s">
        <v>1</v>
      </c>
      <c r="F139" s="168" t="s">
        <v>577</v>
      </c>
      <c r="H139" s="169">
        <v>4.455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160</v>
      </c>
      <c r="AU139" s="167" t="s">
        <v>85</v>
      </c>
      <c r="AV139" s="12" t="s">
        <v>85</v>
      </c>
      <c r="AW139" s="12" t="s">
        <v>31</v>
      </c>
      <c r="AX139" s="12" t="s">
        <v>75</v>
      </c>
      <c r="AY139" s="167" t="s">
        <v>148</v>
      </c>
    </row>
    <row r="140" spans="2:51" s="12" customFormat="1" ht="11.25">
      <c r="B140" s="165"/>
      <c r="D140" s="166" t="s">
        <v>160</v>
      </c>
      <c r="E140" s="167" t="s">
        <v>1</v>
      </c>
      <c r="F140" s="168" t="s">
        <v>578</v>
      </c>
      <c r="H140" s="169">
        <v>4.383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160</v>
      </c>
      <c r="AU140" s="167" t="s">
        <v>85</v>
      </c>
      <c r="AV140" s="12" t="s">
        <v>85</v>
      </c>
      <c r="AW140" s="12" t="s">
        <v>31</v>
      </c>
      <c r="AX140" s="12" t="s">
        <v>75</v>
      </c>
      <c r="AY140" s="167" t="s">
        <v>148</v>
      </c>
    </row>
    <row r="141" spans="2:51" s="12" customFormat="1" ht="11.25">
      <c r="B141" s="165"/>
      <c r="D141" s="166" t="s">
        <v>160</v>
      </c>
      <c r="E141" s="167" t="s">
        <v>1</v>
      </c>
      <c r="F141" s="168" t="s">
        <v>579</v>
      </c>
      <c r="H141" s="169">
        <v>4.401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160</v>
      </c>
      <c r="AU141" s="167" t="s">
        <v>85</v>
      </c>
      <c r="AV141" s="12" t="s">
        <v>85</v>
      </c>
      <c r="AW141" s="12" t="s">
        <v>31</v>
      </c>
      <c r="AX141" s="12" t="s">
        <v>75</v>
      </c>
      <c r="AY141" s="167" t="s">
        <v>148</v>
      </c>
    </row>
    <row r="142" spans="2:51" s="12" customFormat="1" ht="11.25">
      <c r="B142" s="165"/>
      <c r="D142" s="166" t="s">
        <v>160</v>
      </c>
      <c r="E142" s="167" t="s">
        <v>1</v>
      </c>
      <c r="F142" s="168" t="s">
        <v>580</v>
      </c>
      <c r="H142" s="169">
        <v>4.329</v>
      </c>
      <c r="I142" s="170"/>
      <c r="L142" s="165"/>
      <c r="M142" s="171"/>
      <c r="N142" s="172"/>
      <c r="O142" s="172"/>
      <c r="P142" s="172"/>
      <c r="Q142" s="172"/>
      <c r="R142" s="172"/>
      <c r="S142" s="172"/>
      <c r="T142" s="173"/>
      <c r="AT142" s="167" t="s">
        <v>160</v>
      </c>
      <c r="AU142" s="167" t="s">
        <v>85</v>
      </c>
      <c r="AV142" s="12" t="s">
        <v>85</v>
      </c>
      <c r="AW142" s="12" t="s">
        <v>31</v>
      </c>
      <c r="AX142" s="12" t="s">
        <v>75</v>
      </c>
      <c r="AY142" s="167" t="s">
        <v>148</v>
      </c>
    </row>
    <row r="143" spans="2:51" s="12" customFormat="1" ht="11.25">
      <c r="B143" s="165"/>
      <c r="D143" s="166" t="s">
        <v>160</v>
      </c>
      <c r="E143" s="167" t="s">
        <v>1</v>
      </c>
      <c r="F143" s="168" t="s">
        <v>581</v>
      </c>
      <c r="H143" s="169">
        <v>4.284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160</v>
      </c>
      <c r="AU143" s="167" t="s">
        <v>85</v>
      </c>
      <c r="AV143" s="12" t="s">
        <v>85</v>
      </c>
      <c r="AW143" s="12" t="s">
        <v>31</v>
      </c>
      <c r="AX143" s="12" t="s">
        <v>75</v>
      </c>
      <c r="AY143" s="167" t="s">
        <v>148</v>
      </c>
    </row>
    <row r="144" spans="2:51" s="12" customFormat="1" ht="11.25">
      <c r="B144" s="165"/>
      <c r="D144" s="166" t="s">
        <v>160</v>
      </c>
      <c r="E144" s="167" t="s">
        <v>1</v>
      </c>
      <c r="F144" s="168" t="s">
        <v>582</v>
      </c>
      <c r="H144" s="169">
        <v>4.311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160</v>
      </c>
      <c r="AU144" s="167" t="s">
        <v>85</v>
      </c>
      <c r="AV144" s="12" t="s">
        <v>85</v>
      </c>
      <c r="AW144" s="12" t="s">
        <v>31</v>
      </c>
      <c r="AX144" s="12" t="s">
        <v>75</v>
      </c>
      <c r="AY144" s="167" t="s">
        <v>148</v>
      </c>
    </row>
    <row r="145" spans="2:51" s="13" customFormat="1" ht="11.25">
      <c r="B145" s="174"/>
      <c r="D145" s="166" t="s">
        <v>160</v>
      </c>
      <c r="E145" s="175" t="s">
        <v>109</v>
      </c>
      <c r="F145" s="176" t="s">
        <v>163</v>
      </c>
      <c r="H145" s="177">
        <v>92.738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160</v>
      </c>
      <c r="AU145" s="175" t="s">
        <v>85</v>
      </c>
      <c r="AV145" s="13" t="s">
        <v>155</v>
      </c>
      <c r="AW145" s="13" t="s">
        <v>31</v>
      </c>
      <c r="AX145" s="13" t="s">
        <v>75</v>
      </c>
      <c r="AY145" s="175" t="s">
        <v>148</v>
      </c>
    </row>
    <row r="146" spans="2:51" s="12" customFormat="1" ht="11.25">
      <c r="B146" s="165"/>
      <c r="D146" s="166" t="s">
        <v>160</v>
      </c>
      <c r="E146" s="167" t="s">
        <v>1</v>
      </c>
      <c r="F146" s="168" t="s">
        <v>204</v>
      </c>
      <c r="H146" s="169">
        <v>46.369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160</v>
      </c>
      <c r="AU146" s="167" t="s">
        <v>85</v>
      </c>
      <c r="AV146" s="12" t="s">
        <v>85</v>
      </c>
      <c r="AW146" s="12" t="s">
        <v>31</v>
      </c>
      <c r="AX146" s="12" t="s">
        <v>83</v>
      </c>
      <c r="AY146" s="167" t="s">
        <v>148</v>
      </c>
    </row>
    <row r="147" spans="2:65" s="1" customFormat="1" ht="24" customHeight="1">
      <c r="B147" s="151"/>
      <c r="C147" s="152" t="s">
        <v>85</v>
      </c>
      <c r="D147" s="152" t="s">
        <v>150</v>
      </c>
      <c r="E147" s="153" t="s">
        <v>206</v>
      </c>
      <c r="F147" s="154" t="s">
        <v>207</v>
      </c>
      <c r="G147" s="155" t="s">
        <v>189</v>
      </c>
      <c r="H147" s="156">
        <v>13.911</v>
      </c>
      <c r="I147" s="157"/>
      <c r="J147" s="158">
        <f>ROUND(I147*H147,2)</f>
        <v>0</v>
      </c>
      <c r="K147" s="154" t="s">
        <v>154</v>
      </c>
      <c r="L147" s="32"/>
      <c r="M147" s="159" t="s">
        <v>1</v>
      </c>
      <c r="N147" s="160" t="s">
        <v>40</v>
      </c>
      <c r="O147" s="55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AR147" s="163" t="s">
        <v>155</v>
      </c>
      <c r="AT147" s="163" t="s">
        <v>150</v>
      </c>
      <c r="AU147" s="163" t="s">
        <v>85</v>
      </c>
      <c r="AY147" s="17" t="s">
        <v>148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7" t="s">
        <v>83</v>
      </c>
      <c r="BK147" s="164">
        <f>ROUND(I147*H147,2)</f>
        <v>0</v>
      </c>
      <c r="BL147" s="17" t="s">
        <v>155</v>
      </c>
      <c r="BM147" s="163" t="s">
        <v>583</v>
      </c>
    </row>
    <row r="148" spans="2:51" s="12" customFormat="1" ht="11.25">
      <c r="B148" s="165"/>
      <c r="D148" s="166" t="s">
        <v>160</v>
      </c>
      <c r="E148" s="167" t="s">
        <v>1</v>
      </c>
      <c r="F148" s="168" t="s">
        <v>209</v>
      </c>
      <c r="H148" s="169">
        <v>13.911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160</v>
      </c>
      <c r="AU148" s="167" t="s">
        <v>85</v>
      </c>
      <c r="AV148" s="12" t="s">
        <v>85</v>
      </c>
      <c r="AW148" s="12" t="s">
        <v>31</v>
      </c>
      <c r="AX148" s="12" t="s">
        <v>83</v>
      </c>
      <c r="AY148" s="167" t="s">
        <v>148</v>
      </c>
    </row>
    <row r="149" spans="2:65" s="1" customFormat="1" ht="24" customHeight="1">
      <c r="B149" s="151"/>
      <c r="C149" s="152" t="s">
        <v>164</v>
      </c>
      <c r="D149" s="152" t="s">
        <v>150</v>
      </c>
      <c r="E149" s="153" t="s">
        <v>584</v>
      </c>
      <c r="F149" s="154" t="s">
        <v>585</v>
      </c>
      <c r="G149" s="155" t="s">
        <v>189</v>
      </c>
      <c r="H149" s="156">
        <v>46.369</v>
      </c>
      <c r="I149" s="157"/>
      <c r="J149" s="158">
        <f>ROUND(I149*H149,2)</f>
        <v>0</v>
      </c>
      <c r="K149" s="154" t="s">
        <v>154</v>
      </c>
      <c r="L149" s="32"/>
      <c r="M149" s="159" t="s">
        <v>1</v>
      </c>
      <c r="N149" s="160" t="s">
        <v>40</v>
      </c>
      <c r="O149" s="55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AR149" s="163" t="s">
        <v>155</v>
      </c>
      <c r="AT149" s="163" t="s">
        <v>150</v>
      </c>
      <c r="AU149" s="163" t="s">
        <v>85</v>
      </c>
      <c r="AY149" s="17" t="s">
        <v>148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7" t="s">
        <v>83</v>
      </c>
      <c r="BK149" s="164">
        <f>ROUND(I149*H149,2)</f>
        <v>0</v>
      </c>
      <c r="BL149" s="17" t="s">
        <v>155</v>
      </c>
      <c r="BM149" s="163" t="s">
        <v>586</v>
      </c>
    </row>
    <row r="150" spans="2:51" s="12" customFormat="1" ht="11.25">
      <c r="B150" s="165"/>
      <c r="D150" s="166" t="s">
        <v>160</v>
      </c>
      <c r="E150" s="167" t="s">
        <v>1</v>
      </c>
      <c r="F150" s="168" t="s">
        <v>204</v>
      </c>
      <c r="H150" s="169">
        <v>46.369</v>
      </c>
      <c r="I150" s="170"/>
      <c r="L150" s="165"/>
      <c r="M150" s="171"/>
      <c r="N150" s="172"/>
      <c r="O150" s="172"/>
      <c r="P150" s="172"/>
      <c r="Q150" s="172"/>
      <c r="R150" s="172"/>
      <c r="S150" s="172"/>
      <c r="T150" s="173"/>
      <c r="AT150" s="167" t="s">
        <v>160</v>
      </c>
      <c r="AU150" s="167" t="s">
        <v>85</v>
      </c>
      <c r="AV150" s="12" t="s">
        <v>85</v>
      </c>
      <c r="AW150" s="12" t="s">
        <v>31</v>
      </c>
      <c r="AX150" s="12" t="s">
        <v>83</v>
      </c>
      <c r="AY150" s="167" t="s">
        <v>148</v>
      </c>
    </row>
    <row r="151" spans="2:65" s="1" customFormat="1" ht="24" customHeight="1">
      <c r="B151" s="151"/>
      <c r="C151" s="152" t="s">
        <v>155</v>
      </c>
      <c r="D151" s="152" t="s">
        <v>150</v>
      </c>
      <c r="E151" s="153" t="s">
        <v>215</v>
      </c>
      <c r="F151" s="154" t="s">
        <v>216</v>
      </c>
      <c r="G151" s="155" t="s">
        <v>189</v>
      </c>
      <c r="H151" s="156">
        <v>13.911</v>
      </c>
      <c r="I151" s="157"/>
      <c r="J151" s="158">
        <f>ROUND(I151*H151,2)</f>
        <v>0</v>
      </c>
      <c r="K151" s="154" t="s">
        <v>154</v>
      </c>
      <c r="L151" s="32"/>
      <c r="M151" s="159" t="s">
        <v>1</v>
      </c>
      <c r="N151" s="160" t="s">
        <v>40</v>
      </c>
      <c r="O151" s="55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63" t="s">
        <v>155</v>
      </c>
      <c r="AT151" s="163" t="s">
        <v>150</v>
      </c>
      <c r="AU151" s="163" t="s">
        <v>85</v>
      </c>
      <c r="AY151" s="17" t="s">
        <v>148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7" t="s">
        <v>83</v>
      </c>
      <c r="BK151" s="164">
        <f>ROUND(I151*H151,2)</f>
        <v>0</v>
      </c>
      <c r="BL151" s="17" t="s">
        <v>155</v>
      </c>
      <c r="BM151" s="163" t="s">
        <v>587</v>
      </c>
    </row>
    <row r="152" spans="2:51" s="12" customFormat="1" ht="11.25">
      <c r="B152" s="165"/>
      <c r="D152" s="166" t="s">
        <v>160</v>
      </c>
      <c r="E152" s="167" t="s">
        <v>1</v>
      </c>
      <c r="F152" s="168" t="s">
        <v>209</v>
      </c>
      <c r="H152" s="169">
        <v>13.911</v>
      </c>
      <c r="I152" s="170"/>
      <c r="L152" s="165"/>
      <c r="M152" s="171"/>
      <c r="N152" s="172"/>
      <c r="O152" s="172"/>
      <c r="P152" s="172"/>
      <c r="Q152" s="172"/>
      <c r="R152" s="172"/>
      <c r="S152" s="172"/>
      <c r="T152" s="173"/>
      <c r="AT152" s="167" t="s">
        <v>160</v>
      </c>
      <c r="AU152" s="167" t="s">
        <v>85</v>
      </c>
      <c r="AV152" s="12" t="s">
        <v>85</v>
      </c>
      <c r="AW152" s="12" t="s">
        <v>31</v>
      </c>
      <c r="AX152" s="12" t="s">
        <v>83</v>
      </c>
      <c r="AY152" s="167" t="s">
        <v>148</v>
      </c>
    </row>
    <row r="153" spans="2:65" s="1" customFormat="1" ht="16.5" customHeight="1">
      <c r="B153" s="151"/>
      <c r="C153" s="152" t="s">
        <v>173</v>
      </c>
      <c r="D153" s="152" t="s">
        <v>150</v>
      </c>
      <c r="E153" s="153" t="s">
        <v>234</v>
      </c>
      <c r="F153" s="154" t="s">
        <v>235</v>
      </c>
      <c r="G153" s="155" t="s">
        <v>153</v>
      </c>
      <c r="H153" s="156">
        <v>206.084</v>
      </c>
      <c r="I153" s="157"/>
      <c r="J153" s="158">
        <f>ROUND(I153*H153,2)</f>
        <v>0</v>
      </c>
      <c r="K153" s="154" t="s">
        <v>154</v>
      </c>
      <c r="L153" s="32"/>
      <c r="M153" s="159" t="s">
        <v>1</v>
      </c>
      <c r="N153" s="160" t="s">
        <v>40</v>
      </c>
      <c r="O153" s="55"/>
      <c r="P153" s="161">
        <f>O153*H153</f>
        <v>0</v>
      </c>
      <c r="Q153" s="161">
        <v>0.00085</v>
      </c>
      <c r="R153" s="161">
        <f>Q153*H153</f>
        <v>0.1751714</v>
      </c>
      <c r="S153" s="161">
        <v>0</v>
      </c>
      <c r="T153" s="162">
        <f>S153*H153</f>
        <v>0</v>
      </c>
      <c r="AR153" s="163" t="s">
        <v>155</v>
      </c>
      <c r="AT153" s="163" t="s">
        <v>150</v>
      </c>
      <c r="AU153" s="163" t="s">
        <v>85</v>
      </c>
      <c r="AY153" s="17" t="s">
        <v>148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17" t="s">
        <v>83</v>
      </c>
      <c r="BK153" s="164">
        <f>ROUND(I153*H153,2)</f>
        <v>0</v>
      </c>
      <c r="BL153" s="17" t="s">
        <v>155</v>
      </c>
      <c r="BM153" s="163" t="s">
        <v>588</v>
      </c>
    </row>
    <row r="154" spans="2:51" s="12" customFormat="1" ht="11.25">
      <c r="B154" s="165"/>
      <c r="D154" s="166" t="s">
        <v>160</v>
      </c>
      <c r="E154" s="167" t="s">
        <v>1</v>
      </c>
      <c r="F154" s="168" t="s">
        <v>589</v>
      </c>
      <c r="H154" s="169">
        <v>206.084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160</v>
      </c>
      <c r="AU154" s="167" t="s">
        <v>85</v>
      </c>
      <c r="AV154" s="12" t="s">
        <v>85</v>
      </c>
      <c r="AW154" s="12" t="s">
        <v>31</v>
      </c>
      <c r="AX154" s="12" t="s">
        <v>83</v>
      </c>
      <c r="AY154" s="167" t="s">
        <v>148</v>
      </c>
    </row>
    <row r="155" spans="2:65" s="1" customFormat="1" ht="24" customHeight="1">
      <c r="B155" s="151"/>
      <c r="C155" s="152" t="s">
        <v>178</v>
      </c>
      <c r="D155" s="152" t="s">
        <v>150</v>
      </c>
      <c r="E155" s="153" t="s">
        <v>239</v>
      </c>
      <c r="F155" s="154" t="s">
        <v>240</v>
      </c>
      <c r="G155" s="155" t="s">
        <v>153</v>
      </c>
      <c r="H155" s="156">
        <v>206.084</v>
      </c>
      <c r="I155" s="157"/>
      <c r="J155" s="158">
        <f>ROUND(I155*H155,2)</f>
        <v>0</v>
      </c>
      <c r="K155" s="154" t="s">
        <v>154</v>
      </c>
      <c r="L155" s="32"/>
      <c r="M155" s="159" t="s">
        <v>1</v>
      </c>
      <c r="N155" s="160" t="s">
        <v>40</v>
      </c>
      <c r="O155" s="55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155</v>
      </c>
      <c r="AT155" s="163" t="s">
        <v>150</v>
      </c>
      <c r="AU155" s="163" t="s">
        <v>85</v>
      </c>
      <c r="AY155" s="17" t="s">
        <v>148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7" t="s">
        <v>83</v>
      </c>
      <c r="BK155" s="164">
        <f>ROUND(I155*H155,2)</f>
        <v>0</v>
      </c>
      <c r="BL155" s="17" t="s">
        <v>155</v>
      </c>
      <c r="BM155" s="163" t="s">
        <v>590</v>
      </c>
    </row>
    <row r="156" spans="2:65" s="1" customFormat="1" ht="24" customHeight="1">
      <c r="B156" s="151"/>
      <c r="C156" s="152" t="s">
        <v>182</v>
      </c>
      <c r="D156" s="152" t="s">
        <v>150</v>
      </c>
      <c r="E156" s="153" t="s">
        <v>252</v>
      </c>
      <c r="F156" s="154" t="s">
        <v>253</v>
      </c>
      <c r="G156" s="155" t="s">
        <v>189</v>
      </c>
      <c r="H156" s="156">
        <v>92.738</v>
      </c>
      <c r="I156" s="157"/>
      <c r="J156" s="158">
        <f>ROUND(I156*H156,2)</f>
        <v>0</v>
      </c>
      <c r="K156" s="154" t="s">
        <v>154</v>
      </c>
      <c r="L156" s="32"/>
      <c r="M156" s="159" t="s">
        <v>1</v>
      </c>
      <c r="N156" s="160" t="s">
        <v>40</v>
      </c>
      <c r="O156" s="55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AR156" s="163" t="s">
        <v>155</v>
      </c>
      <c r="AT156" s="163" t="s">
        <v>150</v>
      </c>
      <c r="AU156" s="163" t="s">
        <v>85</v>
      </c>
      <c r="AY156" s="17" t="s">
        <v>148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7" t="s">
        <v>83</v>
      </c>
      <c r="BK156" s="164">
        <f>ROUND(I156*H156,2)</f>
        <v>0</v>
      </c>
      <c r="BL156" s="17" t="s">
        <v>155</v>
      </c>
      <c r="BM156" s="163" t="s">
        <v>591</v>
      </c>
    </row>
    <row r="157" spans="2:51" s="12" customFormat="1" ht="11.25">
      <c r="B157" s="165"/>
      <c r="D157" s="166" t="s">
        <v>160</v>
      </c>
      <c r="E157" s="167" t="s">
        <v>1</v>
      </c>
      <c r="F157" s="168" t="s">
        <v>109</v>
      </c>
      <c r="H157" s="169">
        <v>92.738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160</v>
      </c>
      <c r="AU157" s="167" t="s">
        <v>85</v>
      </c>
      <c r="AV157" s="12" t="s">
        <v>85</v>
      </c>
      <c r="AW157" s="12" t="s">
        <v>31</v>
      </c>
      <c r="AX157" s="12" t="s">
        <v>83</v>
      </c>
      <c r="AY157" s="167" t="s">
        <v>148</v>
      </c>
    </row>
    <row r="158" spans="2:65" s="1" customFormat="1" ht="24" customHeight="1">
      <c r="B158" s="151"/>
      <c r="C158" s="152" t="s">
        <v>186</v>
      </c>
      <c r="D158" s="152" t="s">
        <v>150</v>
      </c>
      <c r="E158" s="153" t="s">
        <v>264</v>
      </c>
      <c r="F158" s="154" t="s">
        <v>265</v>
      </c>
      <c r="G158" s="155" t="s">
        <v>189</v>
      </c>
      <c r="H158" s="156">
        <v>20.16</v>
      </c>
      <c r="I158" s="157"/>
      <c r="J158" s="158">
        <f>ROUND(I158*H158,2)</f>
        <v>0</v>
      </c>
      <c r="K158" s="154" t="s">
        <v>154</v>
      </c>
      <c r="L158" s="32"/>
      <c r="M158" s="159" t="s">
        <v>1</v>
      </c>
      <c r="N158" s="160" t="s">
        <v>40</v>
      </c>
      <c r="O158" s="55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63" t="s">
        <v>155</v>
      </c>
      <c r="AT158" s="163" t="s">
        <v>150</v>
      </c>
      <c r="AU158" s="163" t="s">
        <v>85</v>
      </c>
      <c r="AY158" s="17" t="s">
        <v>148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7" t="s">
        <v>83</v>
      </c>
      <c r="BK158" s="164">
        <f>ROUND(I158*H158,2)</f>
        <v>0</v>
      </c>
      <c r="BL158" s="17" t="s">
        <v>155</v>
      </c>
      <c r="BM158" s="163" t="s">
        <v>592</v>
      </c>
    </row>
    <row r="159" spans="2:51" s="12" customFormat="1" ht="11.25">
      <c r="B159" s="165"/>
      <c r="D159" s="166" t="s">
        <v>160</v>
      </c>
      <c r="E159" s="167" t="s">
        <v>94</v>
      </c>
      <c r="F159" s="168" t="s">
        <v>593</v>
      </c>
      <c r="H159" s="169">
        <v>20.16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160</v>
      </c>
      <c r="AU159" s="167" t="s">
        <v>85</v>
      </c>
      <c r="AV159" s="12" t="s">
        <v>85</v>
      </c>
      <c r="AW159" s="12" t="s">
        <v>31</v>
      </c>
      <c r="AX159" s="12" t="s">
        <v>83</v>
      </c>
      <c r="AY159" s="167" t="s">
        <v>148</v>
      </c>
    </row>
    <row r="160" spans="2:65" s="1" customFormat="1" ht="24" customHeight="1">
      <c r="B160" s="151"/>
      <c r="C160" s="152" t="s">
        <v>192</v>
      </c>
      <c r="D160" s="152" t="s">
        <v>150</v>
      </c>
      <c r="E160" s="153" t="s">
        <v>270</v>
      </c>
      <c r="F160" s="154" t="s">
        <v>271</v>
      </c>
      <c r="G160" s="155" t="s">
        <v>189</v>
      </c>
      <c r="H160" s="156">
        <v>201.6</v>
      </c>
      <c r="I160" s="157"/>
      <c r="J160" s="158">
        <f>ROUND(I160*H160,2)</f>
        <v>0</v>
      </c>
      <c r="K160" s="154" t="s">
        <v>154</v>
      </c>
      <c r="L160" s="32"/>
      <c r="M160" s="159" t="s">
        <v>1</v>
      </c>
      <c r="N160" s="160" t="s">
        <v>40</v>
      </c>
      <c r="O160" s="55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AR160" s="163" t="s">
        <v>155</v>
      </c>
      <c r="AT160" s="163" t="s">
        <v>150</v>
      </c>
      <c r="AU160" s="163" t="s">
        <v>85</v>
      </c>
      <c r="AY160" s="17" t="s">
        <v>148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7" t="s">
        <v>83</v>
      </c>
      <c r="BK160" s="164">
        <f>ROUND(I160*H160,2)</f>
        <v>0</v>
      </c>
      <c r="BL160" s="17" t="s">
        <v>155</v>
      </c>
      <c r="BM160" s="163" t="s">
        <v>594</v>
      </c>
    </row>
    <row r="161" spans="2:51" s="12" customFormat="1" ht="11.25">
      <c r="B161" s="165"/>
      <c r="D161" s="166" t="s">
        <v>160</v>
      </c>
      <c r="E161" s="167" t="s">
        <v>1</v>
      </c>
      <c r="F161" s="168" t="s">
        <v>273</v>
      </c>
      <c r="H161" s="169">
        <v>201.6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160</v>
      </c>
      <c r="AU161" s="167" t="s">
        <v>85</v>
      </c>
      <c r="AV161" s="12" t="s">
        <v>85</v>
      </c>
      <c r="AW161" s="12" t="s">
        <v>31</v>
      </c>
      <c r="AX161" s="12" t="s">
        <v>83</v>
      </c>
      <c r="AY161" s="167" t="s">
        <v>148</v>
      </c>
    </row>
    <row r="162" spans="2:65" s="1" customFormat="1" ht="16.5" customHeight="1">
      <c r="B162" s="151"/>
      <c r="C162" s="152" t="s">
        <v>205</v>
      </c>
      <c r="D162" s="152" t="s">
        <v>150</v>
      </c>
      <c r="E162" s="153" t="s">
        <v>283</v>
      </c>
      <c r="F162" s="154" t="s">
        <v>284</v>
      </c>
      <c r="G162" s="155" t="s">
        <v>189</v>
      </c>
      <c r="H162" s="156">
        <v>20.16</v>
      </c>
      <c r="I162" s="157"/>
      <c r="J162" s="158">
        <f>ROUND(I162*H162,2)</f>
        <v>0</v>
      </c>
      <c r="K162" s="154" t="s">
        <v>154</v>
      </c>
      <c r="L162" s="32"/>
      <c r="M162" s="159" t="s">
        <v>1</v>
      </c>
      <c r="N162" s="160" t="s">
        <v>40</v>
      </c>
      <c r="O162" s="55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AR162" s="163" t="s">
        <v>155</v>
      </c>
      <c r="AT162" s="163" t="s">
        <v>150</v>
      </c>
      <c r="AU162" s="163" t="s">
        <v>85</v>
      </c>
      <c r="AY162" s="17" t="s">
        <v>148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7" t="s">
        <v>83</v>
      </c>
      <c r="BK162" s="164">
        <f>ROUND(I162*H162,2)</f>
        <v>0</v>
      </c>
      <c r="BL162" s="17" t="s">
        <v>155</v>
      </c>
      <c r="BM162" s="163" t="s">
        <v>595</v>
      </c>
    </row>
    <row r="163" spans="2:51" s="12" customFormat="1" ht="11.25">
      <c r="B163" s="165"/>
      <c r="D163" s="166" t="s">
        <v>160</v>
      </c>
      <c r="E163" s="167" t="s">
        <v>1</v>
      </c>
      <c r="F163" s="168" t="s">
        <v>94</v>
      </c>
      <c r="H163" s="169">
        <v>20.16</v>
      </c>
      <c r="I163" s="170"/>
      <c r="L163" s="165"/>
      <c r="M163" s="171"/>
      <c r="N163" s="172"/>
      <c r="O163" s="172"/>
      <c r="P163" s="172"/>
      <c r="Q163" s="172"/>
      <c r="R163" s="172"/>
      <c r="S163" s="172"/>
      <c r="T163" s="173"/>
      <c r="AT163" s="167" t="s">
        <v>160</v>
      </c>
      <c r="AU163" s="167" t="s">
        <v>85</v>
      </c>
      <c r="AV163" s="12" t="s">
        <v>85</v>
      </c>
      <c r="AW163" s="12" t="s">
        <v>31</v>
      </c>
      <c r="AX163" s="12" t="s">
        <v>83</v>
      </c>
      <c r="AY163" s="167" t="s">
        <v>148</v>
      </c>
    </row>
    <row r="164" spans="2:65" s="1" customFormat="1" ht="24" customHeight="1">
      <c r="B164" s="151"/>
      <c r="C164" s="152" t="s">
        <v>210</v>
      </c>
      <c r="D164" s="152" t="s">
        <v>150</v>
      </c>
      <c r="E164" s="153" t="s">
        <v>287</v>
      </c>
      <c r="F164" s="154" t="s">
        <v>288</v>
      </c>
      <c r="G164" s="155" t="s">
        <v>289</v>
      </c>
      <c r="H164" s="156">
        <v>33.667</v>
      </c>
      <c r="I164" s="157"/>
      <c r="J164" s="158">
        <f>ROUND(I164*H164,2)</f>
        <v>0</v>
      </c>
      <c r="K164" s="154" t="s">
        <v>154</v>
      </c>
      <c r="L164" s="32"/>
      <c r="M164" s="159" t="s">
        <v>1</v>
      </c>
      <c r="N164" s="160" t="s">
        <v>40</v>
      </c>
      <c r="O164" s="55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AR164" s="163" t="s">
        <v>155</v>
      </c>
      <c r="AT164" s="163" t="s">
        <v>150</v>
      </c>
      <c r="AU164" s="163" t="s">
        <v>85</v>
      </c>
      <c r="AY164" s="17" t="s">
        <v>148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7" t="s">
        <v>83</v>
      </c>
      <c r="BK164" s="164">
        <f>ROUND(I164*H164,2)</f>
        <v>0</v>
      </c>
      <c r="BL164" s="17" t="s">
        <v>155</v>
      </c>
      <c r="BM164" s="163" t="s">
        <v>596</v>
      </c>
    </row>
    <row r="165" spans="2:51" s="12" customFormat="1" ht="11.25">
      <c r="B165" s="165"/>
      <c r="D165" s="166" t="s">
        <v>160</v>
      </c>
      <c r="E165" s="167" t="s">
        <v>1</v>
      </c>
      <c r="F165" s="168" t="s">
        <v>291</v>
      </c>
      <c r="H165" s="169">
        <v>33.667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160</v>
      </c>
      <c r="AU165" s="167" t="s">
        <v>85</v>
      </c>
      <c r="AV165" s="12" t="s">
        <v>85</v>
      </c>
      <c r="AW165" s="12" t="s">
        <v>31</v>
      </c>
      <c r="AX165" s="12" t="s">
        <v>83</v>
      </c>
      <c r="AY165" s="167" t="s">
        <v>148</v>
      </c>
    </row>
    <row r="166" spans="2:65" s="1" customFormat="1" ht="24" customHeight="1">
      <c r="B166" s="151"/>
      <c r="C166" s="152" t="s">
        <v>214</v>
      </c>
      <c r="D166" s="152" t="s">
        <v>150</v>
      </c>
      <c r="E166" s="153" t="s">
        <v>293</v>
      </c>
      <c r="F166" s="154" t="s">
        <v>294</v>
      </c>
      <c r="G166" s="155" t="s">
        <v>189</v>
      </c>
      <c r="H166" s="156">
        <v>72.578</v>
      </c>
      <c r="I166" s="157"/>
      <c r="J166" s="158">
        <f>ROUND(I166*H166,2)</f>
        <v>0</v>
      </c>
      <c r="K166" s="154" t="s">
        <v>154</v>
      </c>
      <c r="L166" s="32"/>
      <c r="M166" s="159" t="s">
        <v>1</v>
      </c>
      <c r="N166" s="160" t="s">
        <v>40</v>
      </c>
      <c r="O166" s="55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AR166" s="163" t="s">
        <v>155</v>
      </c>
      <c r="AT166" s="163" t="s">
        <v>150</v>
      </c>
      <c r="AU166" s="163" t="s">
        <v>85</v>
      </c>
      <c r="AY166" s="17" t="s">
        <v>148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7" t="s">
        <v>83</v>
      </c>
      <c r="BK166" s="164">
        <f>ROUND(I166*H166,2)</f>
        <v>0</v>
      </c>
      <c r="BL166" s="17" t="s">
        <v>155</v>
      </c>
      <c r="BM166" s="163" t="s">
        <v>597</v>
      </c>
    </row>
    <row r="167" spans="2:51" s="12" customFormat="1" ht="11.25">
      <c r="B167" s="165"/>
      <c r="D167" s="166" t="s">
        <v>160</v>
      </c>
      <c r="E167" s="167" t="s">
        <v>117</v>
      </c>
      <c r="F167" s="168" t="s">
        <v>598</v>
      </c>
      <c r="H167" s="169">
        <v>72.578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160</v>
      </c>
      <c r="AU167" s="167" t="s">
        <v>85</v>
      </c>
      <c r="AV167" s="12" t="s">
        <v>85</v>
      </c>
      <c r="AW167" s="12" t="s">
        <v>31</v>
      </c>
      <c r="AX167" s="12" t="s">
        <v>83</v>
      </c>
      <c r="AY167" s="167" t="s">
        <v>148</v>
      </c>
    </row>
    <row r="168" spans="2:65" s="1" customFormat="1" ht="24" customHeight="1">
      <c r="B168" s="151"/>
      <c r="C168" s="152" t="s">
        <v>218</v>
      </c>
      <c r="D168" s="152" t="s">
        <v>150</v>
      </c>
      <c r="E168" s="153" t="s">
        <v>317</v>
      </c>
      <c r="F168" s="154" t="s">
        <v>318</v>
      </c>
      <c r="G168" s="155" t="s">
        <v>189</v>
      </c>
      <c r="H168" s="156">
        <v>16.56</v>
      </c>
      <c r="I168" s="157"/>
      <c r="J168" s="158">
        <f>ROUND(I168*H168,2)</f>
        <v>0</v>
      </c>
      <c r="K168" s="154" t="s">
        <v>154</v>
      </c>
      <c r="L168" s="32"/>
      <c r="M168" s="159" t="s">
        <v>1</v>
      </c>
      <c r="N168" s="160" t="s">
        <v>40</v>
      </c>
      <c r="O168" s="55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AR168" s="163" t="s">
        <v>155</v>
      </c>
      <c r="AT168" s="163" t="s">
        <v>150</v>
      </c>
      <c r="AU168" s="163" t="s">
        <v>85</v>
      </c>
      <c r="AY168" s="17" t="s">
        <v>148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7" t="s">
        <v>83</v>
      </c>
      <c r="BK168" s="164">
        <f>ROUND(I168*H168,2)</f>
        <v>0</v>
      </c>
      <c r="BL168" s="17" t="s">
        <v>155</v>
      </c>
      <c r="BM168" s="163" t="s">
        <v>599</v>
      </c>
    </row>
    <row r="169" spans="2:51" s="12" customFormat="1" ht="11.25">
      <c r="B169" s="165"/>
      <c r="D169" s="166" t="s">
        <v>160</v>
      </c>
      <c r="E169" s="167" t="s">
        <v>99</v>
      </c>
      <c r="F169" s="168" t="s">
        <v>600</v>
      </c>
      <c r="H169" s="169">
        <v>16.56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160</v>
      </c>
      <c r="AU169" s="167" t="s">
        <v>85</v>
      </c>
      <c r="AV169" s="12" t="s">
        <v>85</v>
      </c>
      <c r="AW169" s="12" t="s">
        <v>31</v>
      </c>
      <c r="AX169" s="12" t="s">
        <v>83</v>
      </c>
      <c r="AY169" s="167" t="s">
        <v>148</v>
      </c>
    </row>
    <row r="170" spans="2:65" s="1" customFormat="1" ht="16.5" customHeight="1">
      <c r="B170" s="151"/>
      <c r="C170" s="197" t="s">
        <v>225</v>
      </c>
      <c r="D170" s="197" t="s">
        <v>305</v>
      </c>
      <c r="E170" s="198" t="s">
        <v>601</v>
      </c>
      <c r="F170" s="199" t="s">
        <v>602</v>
      </c>
      <c r="G170" s="200" t="s">
        <v>289</v>
      </c>
      <c r="H170" s="201">
        <v>33.12</v>
      </c>
      <c r="I170" s="202"/>
      <c r="J170" s="203">
        <f>ROUND(I170*H170,2)</f>
        <v>0</v>
      </c>
      <c r="K170" s="199" t="s">
        <v>154</v>
      </c>
      <c r="L170" s="204"/>
      <c r="M170" s="205" t="s">
        <v>1</v>
      </c>
      <c r="N170" s="206" t="s">
        <v>40</v>
      </c>
      <c r="O170" s="55"/>
      <c r="P170" s="161">
        <f>O170*H170</f>
        <v>0</v>
      </c>
      <c r="Q170" s="161">
        <v>1</v>
      </c>
      <c r="R170" s="161">
        <f>Q170*H170</f>
        <v>33.12</v>
      </c>
      <c r="S170" s="161">
        <v>0</v>
      </c>
      <c r="T170" s="162">
        <f>S170*H170</f>
        <v>0</v>
      </c>
      <c r="AR170" s="163" t="s">
        <v>186</v>
      </c>
      <c r="AT170" s="163" t="s">
        <v>305</v>
      </c>
      <c r="AU170" s="163" t="s">
        <v>85</v>
      </c>
      <c r="AY170" s="17" t="s">
        <v>148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7" t="s">
        <v>83</v>
      </c>
      <c r="BK170" s="164">
        <f>ROUND(I170*H170,2)</f>
        <v>0</v>
      </c>
      <c r="BL170" s="17" t="s">
        <v>155</v>
      </c>
      <c r="BM170" s="163" t="s">
        <v>603</v>
      </c>
    </row>
    <row r="171" spans="2:51" s="12" customFormat="1" ht="11.25">
      <c r="B171" s="165"/>
      <c r="D171" s="166" t="s">
        <v>160</v>
      </c>
      <c r="F171" s="168" t="s">
        <v>604</v>
      </c>
      <c r="H171" s="169">
        <v>33.12</v>
      </c>
      <c r="I171" s="170"/>
      <c r="L171" s="165"/>
      <c r="M171" s="171"/>
      <c r="N171" s="172"/>
      <c r="O171" s="172"/>
      <c r="P171" s="172"/>
      <c r="Q171" s="172"/>
      <c r="R171" s="172"/>
      <c r="S171" s="172"/>
      <c r="T171" s="173"/>
      <c r="AT171" s="167" t="s">
        <v>160</v>
      </c>
      <c r="AU171" s="167" t="s">
        <v>85</v>
      </c>
      <c r="AV171" s="12" t="s">
        <v>85</v>
      </c>
      <c r="AW171" s="12" t="s">
        <v>3</v>
      </c>
      <c r="AX171" s="12" t="s">
        <v>83</v>
      </c>
      <c r="AY171" s="167" t="s">
        <v>148</v>
      </c>
    </row>
    <row r="172" spans="2:63" s="11" customFormat="1" ht="22.9" customHeight="1">
      <c r="B172" s="138"/>
      <c r="D172" s="139" t="s">
        <v>74</v>
      </c>
      <c r="E172" s="149" t="s">
        <v>155</v>
      </c>
      <c r="F172" s="149" t="s">
        <v>367</v>
      </c>
      <c r="I172" s="141"/>
      <c r="J172" s="150">
        <f>BK172</f>
        <v>0</v>
      </c>
      <c r="L172" s="138"/>
      <c r="M172" s="143"/>
      <c r="N172" s="144"/>
      <c r="O172" s="144"/>
      <c r="P172" s="145">
        <f>SUM(P173:P174)</f>
        <v>0</v>
      </c>
      <c r="Q172" s="144"/>
      <c r="R172" s="145">
        <f>SUM(R173:R174)</f>
        <v>6.8067720000000005</v>
      </c>
      <c r="S172" s="144"/>
      <c r="T172" s="146">
        <f>SUM(T173:T174)</f>
        <v>0</v>
      </c>
      <c r="AR172" s="139" t="s">
        <v>83</v>
      </c>
      <c r="AT172" s="147" t="s">
        <v>74</v>
      </c>
      <c r="AU172" s="147" t="s">
        <v>83</v>
      </c>
      <c r="AY172" s="139" t="s">
        <v>148</v>
      </c>
      <c r="BK172" s="148">
        <f>SUM(BK173:BK174)</f>
        <v>0</v>
      </c>
    </row>
    <row r="173" spans="2:65" s="1" customFormat="1" ht="24" customHeight="1">
      <c r="B173" s="151"/>
      <c r="C173" s="152" t="s">
        <v>8</v>
      </c>
      <c r="D173" s="152" t="s">
        <v>150</v>
      </c>
      <c r="E173" s="153" t="s">
        <v>369</v>
      </c>
      <c r="F173" s="154" t="s">
        <v>370</v>
      </c>
      <c r="G173" s="155" t="s">
        <v>189</v>
      </c>
      <c r="H173" s="156">
        <v>3.6</v>
      </c>
      <c r="I173" s="157"/>
      <c r="J173" s="158">
        <f>ROUND(I173*H173,2)</f>
        <v>0</v>
      </c>
      <c r="K173" s="154" t="s">
        <v>154</v>
      </c>
      <c r="L173" s="32"/>
      <c r="M173" s="159" t="s">
        <v>1</v>
      </c>
      <c r="N173" s="160" t="s">
        <v>40</v>
      </c>
      <c r="O173" s="55"/>
      <c r="P173" s="161">
        <f>O173*H173</f>
        <v>0</v>
      </c>
      <c r="Q173" s="161">
        <v>1.89077</v>
      </c>
      <c r="R173" s="161">
        <f>Q173*H173</f>
        <v>6.8067720000000005</v>
      </c>
      <c r="S173" s="161">
        <v>0</v>
      </c>
      <c r="T173" s="162">
        <f>S173*H173</f>
        <v>0</v>
      </c>
      <c r="AR173" s="163" t="s">
        <v>155</v>
      </c>
      <c r="AT173" s="163" t="s">
        <v>150</v>
      </c>
      <c r="AU173" s="163" t="s">
        <v>85</v>
      </c>
      <c r="AY173" s="17" t="s">
        <v>148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7" t="s">
        <v>83</v>
      </c>
      <c r="BK173" s="164">
        <f>ROUND(I173*H173,2)</f>
        <v>0</v>
      </c>
      <c r="BL173" s="17" t="s">
        <v>155</v>
      </c>
      <c r="BM173" s="163" t="s">
        <v>605</v>
      </c>
    </row>
    <row r="174" spans="2:51" s="12" customFormat="1" ht="11.25">
      <c r="B174" s="165"/>
      <c r="D174" s="166" t="s">
        <v>160</v>
      </c>
      <c r="E174" s="167" t="s">
        <v>101</v>
      </c>
      <c r="F174" s="168" t="s">
        <v>606</v>
      </c>
      <c r="H174" s="169">
        <v>3.6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160</v>
      </c>
      <c r="AU174" s="167" t="s">
        <v>85</v>
      </c>
      <c r="AV174" s="12" t="s">
        <v>85</v>
      </c>
      <c r="AW174" s="12" t="s">
        <v>31</v>
      </c>
      <c r="AX174" s="12" t="s">
        <v>83</v>
      </c>
      <c r="AY174" s="167" t="s">
        <v>148</v>
      </c>
    </row>
    <row r="175" spans="2:63" s="11" customFormat="1" ht="22.9" customHeight="1">
      <c r="B175" s="138"/>
      <c r="D175" s="139" t="s">
        <v>74</v>
      </c>
      <c r="E175" s="149" t="s">
        <v>186</v>
      </c>
      <c r="F175" s="149" t="s">
        <v>402</v>
      </c>
      <c r="I175" s="141"/>
      <c r="J175" s="150">
        <f>BK175</f>
        <v>0</v>
      </c>
      <c r="L175" s="138"/>
      <c r="M175" s="143"/>
      <c r="N175" s="144"/>
      <c r="O175" s="144"/>
      <c r="P175" s="145">
        <f>SUM(P176:P181)</f>
        <v>0</v>
      </c>
      <c r="Q175" s="144"/>
      <c r="R175" s="145">
        <f>SUM(R176:R181)</f>
        <v>0.55</v>
      </c>
      <c r="S175" s="144"/>
      <c r="T175" s="146">
        <f>SUM(T176:T181)</f>
        <v>0</v>
      </c>
      <c r="AR175" s="139" t="s">
        <v>83</v>
      </c>
      <c r="AT175" s="147" t="s">
        <v>74</v>
      </c>
      <c r="AU175" s="147" t="s">
        <v>83</v>
      </c>
      <c r="AY175" s="139" t="s">
        <v>148</v>
      </c>
      <c r="BK175" s="148">
        <f>SUM(BK176:BK181)</f>
        <v>0</v>
      </c>
    </row>
    <row r="176" spans="2:65" s="1" customFormat="1" ht="24" customHeight="1">
      <c r="B176" s="151"/>
      <c r="C176" s="152" t="s">
        <v>233</v>
      </c>
      <c r="D176" s="152" t="s">
        <v>150</v>
      </c>
      <c r="E176" s="153" t="s">
        <v>607</v>
      </c>
      <c r="F176" s="154" t="s">
        <v>608</v>
      </c>
      <c r="G176" s="155" t="s">
        <v>170</v>
      </c>
      <c r="H176" s="156">
        <v>40</v>
      </c>
      <c r="I176" s="157"/>
      <c r="J176" s="158">
        <f aca="true" t="shared" si="0" ref="J176:J181">ROUND(I176*H176,2)</f>
        <v>0</v>
      </c>
      <c r="K176" s="154" t="s">
        <v>154</v>
      </c>
      <c r="L176" s="32"/>
      <c r="M176" s="159" t="s">
        <v>1</v>
      </c>
      <c r="N176" s="160" t="s">
        <v>40</v>
      </c>
      <c r="O176" s="55"/>
      <c r="P176" s="161">
        <f aca="true" t="shared" si="1" ref="P176:P181">O176*H176</f>
        <v>0</v>
      </c>
      <c r="Q176" s="161">
        <v>0.00268</v>
      </c>
      <c r="R176" s="161">
        <f aca="true" t="shared" si="2" ref="R176:R181">Q176*H176</f>
        <v>0.1072</v>
      </c>
      <c r="S176" s="161">
        <v>0</v>
      </c>
      <c r="T176" s="162">
        <f aca="true" t="shared" si="3" ref="T176:T181">S176*H176</f>
        <v>0</v>
      </c>
      <c r="AR176" s="163" t="s">
        <v>155</v>
      </c>
      <c r="AT176" s="163" t="s">
        <v>150</v>
      </c>
      <c r="AU176" s="163" t="s">
        <v>85</v>
      </c>
      <c r="AY176" s="17" t="s">
        <v>148</v>
      </c>
      <c r="BE176" s="164">
        <f aca="true" t="shared" si="4" ref="BE176:BE181">IF(N176="základní",J176,0)</f>
        <v>0</v>
      </c>
      <c r="BF176" s="164">
        <f aca="true" t="shared" si="5" ref="BF176:BF181">IF(N176="snížená",J176,0)</f>
        <v>0</v>
      </c>
      <c r="BG176" s="164">
        <f aca="true" t="shared" si="6" ref="BG176:BG181">IF(N176="zákl. přenesená",J176,0)</f>
        <v>0</v>
      </c>
      <c r="BH176" s="164">
        <f aca="true" t="shared" si="7" ref="BH176:BH181">IF(N176="sníž. přenesená",J176,0)</f>
        <v>0</v>
      </c>
      <c r="BI176" s="164">
        <f aca="true" t="shared" si="8" ref="BI176:BI181">IF(N176="nulová",J176,0)</f>
        <v>0</v>
      </c>
      <c r="BJ176" s="17" t="s">
        <v>83</v>
      </c>
      <c r="BK176" s="164">
        <f aca="true" t="shared" si="9" ref="BK176:BK181">ROUND(I176*H176,2)</f>
        <v>0</v>
      </c>
      <c r="BL176" s="17" t="s">
        <v>155</v>
      </c>
      <c r="BM176" s="163" t="s">
        <v>609</v>
      </c>
    </row>
    <row r="177" spans="2:65" s="1" customFormat="1" ht="24" customHeight="1">
      <c r="B177" s="151"/>
      <c r="C177" s="152" t="s">
        <v>238</v>
      </c>
      <c r="D177" s="152" t="s">
        <v>150</v>
      </c>
      <c r="E177" s="153" t="s">
        <v>422</v>
      </c>
      <c r="F177" s="154" t="s">
        <v>423</v>
      </c>
      <c r="G177" s="155" t="s">
        <v>410</v>
      </c>
      <c r="H177" s="156">
        <v>18</v>
      </c>
      <c r="I177" s="157"/>
      <c r="J177" s="158">
        <f t="shared" si="0"/>
        <v>0</v>
      </c>
      <c r="K177" s="154" t="s">
        <v>154</v>
      </c>
      <c r="L177" s="32"/>
      <c r="M177" s="159" t="s">
        <v>1</v>
      </c>
      <c r="N177" s="160" t="s">
        <v>40</v>
      </c>
      <c r="O177" s="55"/>
      <c r="P177" s="161">
        <f t="shared" si="1"/>
        <v>0</v>
      </c>
      <c r="Q177" s="161">
        <v>0</v>
      </c>
      <c r="R177" s="161">
        <f t="shared" si="2"/>
        <v>0</v>
      </c>
      <c r="S177" s="161">
        <v>0</v>
      </c>
      <c r="T177" s="162">
        <f t="shared" si="3"/>
        <v>0</v>
      </c>
      <c r="AR177" s="163" t="s">
        <v>155</v>
      </c>
      <c r="AT177" s="163" t="s">
        <v>150</v>
      </c>
      <c r="AU177" s="163" t="s">
        <v>85</v>
      </c>
      <c r="AY177" s="17" t="s">
        <v>148</v>
      </c>
      <c r="BE177" s="164">
        <f t="shared" si="4"/>
        <v>0</v>
      </c>
      <c r="BF177" s="164">
        <f t="shared" si="5"/>
        <v>0</v>
      </c>
      <c r="BG177" s="164">
        <f t="shared" si="6"/>
        <v>0</v>
      </c>
      <c r="BH177" s="164">
        <f t="shared" si="7"/>
        <v>0</v>
      </c>
      <c r="BI177" s="164">
        <f t="shared" si="8"/>
        <v>0</v>
      </c>
      <c r="BJ177" s="17" t="s">
        <v>83</v>
      </c>
      <c r="BK177" s="164">
        <f t="shared" si="9"/>
        <v>0</v>
      </c>
      <c r="BL177" s="17" t="s">
        <v>155</v>
      </c>
      <c r="BM177" s="163" t="s">
        <v>610</v>
      </c>
    </row>
    <row r="178" spans="2:65" s="1" customFormat="1" ht="16.5" customHeight="1">
      <c r="B178" s="151"/>
      <c r="C178" s="197" t="s">
        <v>242</v>
      </c>
      <c r="D178" s="197" t="s">
        <v>305</v>
      </c>
      <c r="E178" s="198" t="s">
        <v>611</v>
      </c>
      <c r="F178" s="199" t="s">
        <v>612</v>
      </c>
      <c r="G178" s="200" t="s">
        <v>410</v>
      </c>
      <c r="H178" s="201">
        <v>18</v>
      </c>
      <c r="I178" s="202"/>
      <c r="J178" s="203">
        <f t="shared" si="0"/>
        <v>0</v>
      </c>
      <c r="K178" s="199" t="s">
        <v>154</v>
      </c>
      <c r="L178" s="204"/>
      <c r="M178" s="205" t="s">
        <v>1</v>
      </c>
      <c r="N178" s="206" t="s">
        <v>40</v>
      </c>
      <c r="O178" s="55"/>
      <c r="P178" s="161">
        <f t="shared" si="1"/>
        <v>0</v>
      </c>
      <c r="Q178" s="161">
        <v>0.00065</v>
      </c>
      <c r="R178" s="161">
        <f t="shared" si="2"/>
        <v>0.011699999999999999</v>
      </c>
      <c r="S178" s="161">
        <v>0</v>
      </c>
      <c r="T178" s="162">
        <f t="shared" si="3"/>
        <v>0</v>
      </c>
      <c r="AR178" s="163" t="s">
        <v>186</v>
      </c>
      <c r="AT178" s="163" t="s">
        <v>305</v>
      </c>
      <c r="AU178" s="163" t="s">
        <v>85</v>
      </c>
      <c r="AY178" s="17" t="s">
        <v>148</v>
      </c>
      <c r="BE178" s="164">
        <f t="shared" si="4"/>
        <v>0</v>
      </c>
      <c r="BF178" s="164">
        <f t="shared" si="5"/>
        <v>0</v>
      </c>
      <c r="BG178" s="164">
        <f t="shared" si="6"/>
        <v>0</v>
      </c>
      <c r="BH178" s="164">
        <f t="shared" si="7"/>
        <v>0</v>
      </c>
      <c r="BI178" s="164">
        <f t="shared" si="8"/>
        <v>0</v>
      </c>
      <c r="BJ178" s="17" t="s">
        <v>83</v>
      </c>
      <c r="BK178" s="164">
        <f t="shared" si="9"/>
        <v>0</v>
      </c>
      <c r="BL178" s="17" t="s">
        <v>155</v>
      </c>
      <c r="BM178" s="163" t="s">
        <v>613</v>
      </c>
    </row>
    <row r="179" spans="2:65" s="1" customFormat="1" ht="24" customHeight="1">
      <c r="B179" s="151"/>
      <c r="C179" s="152" t="s">
        <v>247</v>
      </c>
      <c r="D179" s="152" t="s">
        <v>150</v>
      </c>
      <c r="E179" s="153" t="s">
        <v>614</v>
      </c>
      <c r="F179" s="154" t="s">
        <v>615</v>
      </c>
      <c r="G179" s="155" t="s">
        <v>410</v>
      </c>
      <c r="H179" s="156">
        <v>18</v>
      </c>
      <c r="I179" s="157"/>
      <c r="J179" s="158">
        <f t="shared" si="0"/>
        <v>0</v>
      </c>
      <c r="K179" s="154" t="s">
        <v>154</v>
      </c>
      <c r="L179" s="32"/>
      <c r="M179" s="159" t="s">
        <v>1</v>
      </c>
      <c r="N179" s="160" t="s">
        <v>40</v>
      </c>
      <c r="O179" s="55"/>
      <c r="P179" s="161">
        <f t="shared" si="1"/>
        <v>0</v>
      </c>
      <c r="Q179" s="161">
        <v>5E-05</v>
      </c>
      <c r="R179" s="161">
        <f t="shared" si="2"/>
        <v>0.0009000000000000001</v>
      </c>
      <c r="S179" s="161">
        <v>0</v>
      </c>
      <c r="T179" s="162">
        <f t="shared" si="3"/>
        <v>0</v>
      </c>
      <c r="AR179" s="163" t="s">
        <v>155</v>
      </c>
      <c r="AT179" s="163" t="s">
        <v>150</v>
      </c>
      <c r="AU179" s="163" t="s">
        <v>85</v>
      </c>
      <c r="AY179" s="17" t="s">
        <v>148</v>
      </c>
      <c r="BE179" s="164">
        <f t="shared" si="4"/>
        <v>0</v>
      </c>
      <c r="BF179" s="164">
        <f t="shared" si="5"/>
        <v>0</v>
      </c>
      <c r="BG179" s="164">
        <f t="shared" si="6"/>
        <v>0</v>
      </c>
      <c r="BH179" s="164">
        <f t="shared" si="7"/>
        <v>0</v>
      </c>
      <c r="BI179" s="164">
        <f t="shared" si="8"/>
        <v>0</v>
      </c>
      <c r="BJ179" s="17" t="s">
        <v>83</v>
      </c>
      <c r="BK179" s="164">
        <f t="shared" si="9"/>
        <v>0</v>
      </c>
      <c r="BL179" s="17" t="s">
        <v>155</v>
      </c>
      <c r="BM179" s="163" t="s">
        <v>616</v>
      </c>
    </row>
    <row r="180" spans="2:65" s="1" customFormat="1" ht="24" customHeight="1">
      <c r="B180" s="151"/>
      <c r="C180" s="197" t="s">
        <v>251</v>
      </c>
      <c r="D180" s="197" t="s">
        <v>305</v>
      </c>
      <c r="E180" s="198" t="s">
        <v>617</v>
      </c>
      <c r="F180" s="199" t="s">
        <v>618</v>
      </c>
      <c r="G180" s="200" t="s">
        <v>410</v>
      </c>
      <c r="H180" s="201">
        <v>18</v>
      </c>
      <c r="I180" s="202"/>
      <c r="J180" s="203">
        <f t="shared" si="0"/>
        <v>0</v>
      </c>
      <c r="K180" s="199" t="s">
        <v>154</v>
      </c>
      <c r="L180" s="204"/>
      <c r="M180" s="205" t="s">
        <v>1</v>
      </c>
      <c r="N180" s="206" t="s">
        <v>40</v>
      </c>
      <c r="O180" s="55"/>
      <c r="P180" s="161">
        <f t="shared" si="1"/>
        <v>0</v>
      </c>
      <c r="Q180" s="161">
        <v>0.0239</v>
      </c>
      <c r="R180" s="161">
        <f t="shared" si="2"/>
        <v>0.4302</v>
      </c>
      <c r="S180" s="161">
        <v>0</v>
      </c>
      <c r="T180" s="162">
        <f t="shared" si="3"/>
        <v>0</v>
      </c>
      <c r="AR180" s="163" t="s">
        <v>186</v>
      </c>
      <c r="AT180" s="163" t="s">
        <v>305</v>
      </c>
      <c r="AU180" s="163" t="s">
        <v>85</v>
      </c>
      <c r="AY180" s="17" t="s">
        <v>148</v>
      </c>
      <c r="BE180" s="164">
        <f t="shared" si="4"/>
        <v>0</v>
      </c>
      <c r="BF180" s="164">
        <f t="shared" si="5"/>
        <v>0</v>
      </c>
      <c r="BG180" s="164">
        <f t="shared" si="6"/>
        <v>0</v>
      </c>
      <c r="BH180" s="164">
        <f t="shared" si="7"/>
        <v>0</v>
      </c>
      <c r="BI180" s="164">
        <f t="shared" si="8"/>
        <v>0</v>
      </c>
      <c r="BJ180" s="17" t="s">
        <v>83</v>
      </c>
      <c r="BK180" s="164">
        <f t="shared" si="9"/>
        <v>0</v>
      </c>
      <c r="BL180" s="17" t="s">
        <v>155</v>
      </c>
      <c r="BM180" s="163" t="s">
        <v>619</v>
      </c>
    </row>
    <row r="181" spans="2:65" s="1" customFormat="1" ht="16.5" customHeight="1">
      <c r="B181" s="151"/>
      <c r="C181" s="152" t="s">
        <v>7</v>
      </c>
      <c r="D181" s="152" t="s">
        <v>150</v>
      </c>
      <c r="E181" s="153" t="s">
        <v>620</v>
      </c>
      <c r="F181" s="154" t="s">
        <v>621</v>
      </c>
      <c r="G181" s="155" t="s">
        <v>170</v>
      </c>
      <c r="H181" s="156">
        <v>40</v>
      </c>
      <c r="I181" s="157"/>
      <c r="J181" s="158">
        <f t="shared" si="0"/>
        <v>0</v>
      </c>
      <c r="K181" s="154" t="s">
        <v>154</v>
      </c>
      <c r="L181" s="32"/>
      <c r="M181" s="159" t="s">
        <v>1</v>
      </c>
      <c r="N181" s="160" t="s">
        <v>40</v>
      </c>
      <c r="O181" s="55"/>
      <c r="P181" s="161">
        <f t="shared" si="1"/>
        <v>0</v>
      </c>
      <c r="Q181" s="161">
        <v>0</v>
      </c>
      <c r="R181" s="161">
        <f t="shared" si="2"/>
        <v>0</v>
      </c>
      <c r="S181" s="161">
        <v>0</v>
      </c>
      <c r="T181" s="162">
        <f t="shared" si="3"/>
        <v>0</v>
      </c>
      <c r="AR181" s="163" t="s">
        <v>155</v>
      </c>
      <c r="AT181" s="163" t="s">
        <v>150</v>
      </c>
      <c r="AU181" s="163" t="s">
        <v>85</v>
      </c>
      <c r="AY181" s="17" t="s">
        <v>148</v>
      </c>
      <c r="BE181" s="164">
        <f t="shared" si="4"/>
        <v>0</v>
      </c>
      <c r="BF181" s="164">
        <f t="shared" si="5"/>
        <v>0</v>
      </c>
      <c r="BG181" s="164">
        <f t="shared" si="6"/>
        <v>0</v>
      </c>
      <c r="BH181" s="164">
        <f t="shared" si="7"/>
        <v>0</v>
      </c>
      <c r="BI181" s="164">
        <f t="shared" si="8"/>
        <v>0</v>
      </c>
      <c r="BJ181" s="17" t="s">
        <v>83</v>
      </c>
      <c r="BK181" s="164">
        <f t="shared" si="9"/>
        <v>0</v>
      </c>
      <c r="BL181" s="17" t="s">
        <v>155</v>
      </c>
      <c r="BM181" s="163" t="s">
        <v>622</v>
      </c>
    </row>
    <row r="182" spans="2:63" s="11" customFormat="1" ht="22.9" customHeight="1">
      <c r="B182" s="138"/>
      <c r="D182" s="139" t="s">
        <v>74</v>
      </c>
      <c r="E182" s="149" t="s">
        <v>548</v>
      </c>
      <c r="F182" s="149" t="s">
        <v>549</v>
      </c>
      <c r="I182" s="141"/>
      <c r="J182" s="150">
        <f>BK182</f>
        <v>0</v>
      </c>
      <c r="L182" s="138"/>
      <c r="M182" s="143"/>
      <c r="N182" s="144"/>
      <c r="O182" s="144"/>
      <c r="P182" s="145">
        <f>P183</f>
        <v>0</v>
      </c>
      <c r="Q182" s="144"/>
      <c r="R182" s="145">
        <f>R183</f>
        <v>0</v>
      </c>
      <c r="S182" s="144"/>
      <c r="T182" s="146">
        <f>T183</f>
        <v>0</v>
      </c>
      <c r="AR182" s="139" t="s">
        <v>83</v>
      </c>
      <c r="AT182" s="147" t="s">
        <v>74</v>
      </c>
      <c r="AU182" s="147" t="s">
        <v>83</v>
      </c>
      <c r="AY182" s="139" t="s">
        <v>148</v>
      </c>
      <c r="BK182" s="148">
        <f>BK183</f>
        <v>0</v>
      </c>
    </row>
    <row r="183" spans="2:65" s="1" customFormat="1" ht="24" customHeight="1">
      <c r="B183" s="151"/>
      <c r="C183" s="152" t="s">
        <v>260</v>
      </c>
      <c r="D183" s="152" t="s">
        <v>150</v>
      </c>
      <c r="E183" s="153" t="s">
        <v>551</v>
      </c>
      <c r="F183" s="154" t="s">
        <v>552</v>
      </c>
      <c r="G183" s="155" t="s">
        <v>289</v>
      </c>
      <c r="H183" s="156">
        <v>40.652</v>
      </c>
      <c r="I183" s="157"/>
      <c r="J183" s="158">
        <f>ROUND(I183*H183,2)</f>
        <v>0</v>
      </c>
      <c r="K183" s="154" t="s">
        <v>154</v>
      </c>
      <c r="L183" s="32"/>
      <c r="M183" s="207" t="s">
        <v>1</v>
      </c>
      <c r="N183" s="208" t="s">
        <v>40</v>
      </c>
      <c r="O183" s="209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163" t="s">
        <v>155</v>
      </c>
      <c r="AT183" s="163" t="s">
        <v>150</v>
      </c>
      <c r="AU183" s="163" t="s">
        <v>85</v>
      </c>
      <c r="AY183" s="17" t="s">
        <v>148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7" t="s">
        <v>83</v>
      </c>
      <c r="BK183" s="164">
        <f>ROUND(I183*H183,2)</f>
        <v>0</v>
      </c>
      <c r="BL183" s="17" t="s">
        <v>155</v>
      </c>
      <c r="BM183" s="163" t="s">
        <v>623</v>
      </c>
    </row>
    <row r="184" spans="2:12" s="1" customFormat="1" ht="6.95" customHeight="1">
      <c r="B184" s="44"/>
      <c r="C184" s="45"/>
      <c r="D184" s="45"/>
      <c r="E184" s="45"/>
      <c r="F184" s="45"/>
      <c r="G184" s="45"/>
      <c r="H184" s="45"/>
      <c r="I184" s="113"/>
      <c r="J184" s="45"/>
      <c r="K184" s="45"/>
      <c r="L184" s="32"/>
    </row>
  </sheetData>
  <autoFilter ref="C120:K18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85</v>
      </c>
    </row>
    <row r="4" spans="2:46" ht="24.95" customHeight="1">
      <c r="B4" s="20"/>
      <c r="D4" s="21" t="s">
        <v>96</v>
      </c>
      <c r="L4" s="20"/>
      <c r="M4" s="91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15</v>
      </c>
      <c r="L6" s="20"/>
    </row>
    <row r="7" spans="2:12" ht="16.5" customHeight="1">
      <c r="B7" s="20"/>
      <c r="E7" s="251" t="str">
        <f>'Rekapitulace stavby'!K6</f>
        <v>Zubří - oprava kanalizace v ulici Hamerská</v>
      </c>
      <c r="F7" s="252"/>
      <c r="G7" s="252"/>
      <c r="H7" s="252"/>
      <c r="L7" s="20"/>
    </row>
    <row r="8" spans="2:12" s="1" customFormat="1" ht="12" customHeight="1">
      <c r="B8" s="32"/>
      <c r="D8" s="27" t="s">
        <v>105</v>
      </c>
      <c r="I8" s="92"/>
      <c r="L8" s="32"/>
    </row>
    <row r="9" spans="2:12" s="1" customFormat="1" ht="36.95" customHeight="1">
      <c r="B9" s="32"/>
      <c r="E9" s="231" t="s">
        <v>624</v>
      </c>
      <c r="F9" s="253"/>
      <c r="G9" s="253"/>
      <c r="H9" s="253"/>
      <c r="I9" s="92"/>
      <c r="L9" s="32"/>
    </row>
    <row r="10" spans="2:12" s="1" customFormat="1" ht="11.25">
      <c r="B10" s="32"/>
      <c r="I10" s="92"/>
      <c r="L10" s="32"/>
    </row>
    <row r="11" spans="2:12" s="1" customFormat="1" ht="12" customHeight="1">
      <c r="B11" s="32"/>
      <c r="D11" s="27" t="s">
        <v>17</v>
      </c>
      <c r="F11" s="25" t="s">
        <v>1</v>
      </c>
      <c r="I11" s="93" t="s">
        <v>18</v>
      </c>
      <c r="J11" s="25" t="s">
        <v>1</v>
      </c>
      <c r="L11" s="32"/>
    </row>
    <row r="12" spans="2:12" s="1" customFormat="1" ht="12" customHeight="1">
      <c r="B12" s="32"/>
      <c r="D12" s="27" t="s">
        <v>19</v>
      </c>
      <c r="F12" s="25" t="s">
        <v>20</v>
      </c>
      <c r="I12" s="93" t="s">
        <v>21</v>
      </c>
      <c r="J12" s="52" t="str">
        <f>'Rekapitulace stavby'!AN8</f>
        <v>16. 5. 2019</v>
      </c>
      <c r="L12" s="32"/>
    </row>
    <row r="13" spans="2:12" s="1" customFormat="1" ht="10.9" customHeight="1">
      <c r="B13" s="32"/>
      <c r="I13" s="92"/>
      <c r="L13" s="32"/>
    </row>
    <row r="14" spans="2:12" s="1" customFormat="1" ht="12" customHeight="1">
      <c r="B14" s="32"/>
      <c r="D14" s="27" t="s">
        <v>23</v>
      </c>
      <c r="I14" s="93" t="s">
        <v>24</v>
      </c>
      <c r="J14" s="25" t="s">
        <v>1</v>
      </c>
      <c r="L14" s="32"/>
    </row>
    <row r="15" spans="2:12" s="1" customFormat="1" ht="18" customHeight="1">
      <c r="B15" s="32"/>
      <c r="E15" s="25" t="s">
        <v>25</v>
      </c>
      <c r="I15" s="93" t="s">
        <v>26</v>
      </c>
      <c r="J15" s="25" t="s">
        <v>1</v>
      </c>
      <c r="L15" s="32"/>
    </row>
    <row r="16" spans="2:12" s="1" customFormat="1" ht="6.95" customHeight="1">
      <c r="B16" s="32"/>
      <c r="I16" s="92"/>
      <c r="L16" s="32"/>
    </row>
    <row r="17" spans="2:12" s="1" customFormat="1" ht="12" customHeight="1">
      <c r="B17" s="32"/>
      <c r="D17" s="27" t="s">
        <v>27</v>
      </c>
      <c r="I17" s="93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4" t="str">
        <f>'Rekapitulace stavby'!E14</f>
        <v>Vyplň údaj</v>
      </c>
      <c r="F18" s="234"/>
      <c r="G18" s="234"/>
      <c r="H18" s="234"/>
      <c r="I18" s="93" t="s">
        <v>26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2"/>
      <c r="L19" s="32"/>
    </row>
    <row r="20" spans="2:12" s="1" customFormat="1" ht="12" customHeight="1">
      <c r="B20" s="32"/>
      <c r="D20" s="27" t="s">
        <v>29</v>
      </c>
      <c r="I20" s="93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93" t="s">
        <v>26</v>
      </c>
      <c r="J21" s="25" t="s">
        <v>1</v>
      </c>
      <c r="L21" s="32"/>
    </row>
    <row r="22" spans="2:12" s="1" customFormat="1" ht="6.95" customHeight="1">
      <c r="B22" s="32"/>
      <c r="I22" s="92"/>
      <c r="L22" s="32"/>
    </row>
    <row r="23" spans="2:12" s="1" customFormat="1" ht="12" customHeight="1">
      <c r="B23" s="32"/>
      <c r="D23" s="27" t="s">
        <v>32</v>
      </c>
      <c r="I23" s="93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3" t="s">
        <v>26</v>
      </c>
      <c r="J24" s="25" t="s">
        <v>1</v>
      </c>
      <c r="L24" s="32"/>
    </row>
    <row r="25" spans="2:12" s="1" customFormat="1" ht="6.95" customHeight="1">
      <c r="B25" s="32"/>
      <c r="I25" s="92"/>
      <c r="L25" s="32"/>
    </row>
    <row r="26" spans="2:12" s="1" customFormat="1" ht="12" customHeight="1">
      <c r="B26" s="32"/>
      <c r="D26" s="27" t="s">
        <v>34</v>
      </c>
      <c r="I26" s="92"/>
      <c r="L26" s="32"/>
    </row>
    <row r="27" spans="2:12" s="7" customFormat="1" ht="16.5" customHeight="1">
      <c r="B27" s="94"/>
      <c r="E27" s="238" t="s">
        <v>1</v>
      </c>
      <c r="F27" s="238"/>
      <c r="G27" s="238"/>
      <c r="H27" s="238"/>
      <c r="I27" s="95"/>
      <c r="L27" s="94"/>
    </row>
    <row r="28" spans="2:12" s="1" customFormat="1" ht="6.95" customHeight="1">
      <c r="B28" s="32"/>
      <c r="I28" s="9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6"/>
      <c r="J29" s="53"/>
      <c r="K29" s="53"/>
      <c r="L29" s="32"/>
    </row>
    <row r="30" spans="2:12" s="1" customFormat="1" ht="25.35" customHeight="1">
      <c r="B30" s="32"/>
      <c r="D30" s="97" t="s">
        <v>35</v>
      </c>
      <c r="I30" s="92"/>
      <c r="J30" s="66">
        <f>ROUND(J120,2)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6"/>
      <c r="J31" s="53"/>
      <c r="K31" s="53"/>
      <c r="L31" s="32"/>
    </row>
    <row r="32" spans="2:12" s="1" customFormat="1" ht="14.45" customHeight="1">
      <c r="B32" s="32"/>
      <c r="F32" s="35" t="s">
        <v>37</v>
      </c>
      <c r="I32" s="98" t="s">
        <v>36</v>
      </c>
      <c r="J32" s="35" t="s">
        <v>38</v>
      </c>
      <c r="L32" s="32"/>
    </row>
    <row r="33" spans="2:12" s="1" customFormat="1" ht="14.45" customHeight="1">
      <c r="B33" s="32"/>
      <c r="D33" s="99" t="s">
        <v>39</v>
      </c>
      <c r="E33" s="27" t="s">
        <v>40</v>
      </c>
      <c r="F33" s="100">
        <f>ROUND((SUM(BE120:BE128)),2)</f>
        <v>0</v>
      </c>
      <c r="I33" s="101">
        <v>0.21</v>
      </c>
      <c r="J33" s="100">
        <f>ROUND(((SUM(BE120:BE128))*I33),2)</f>
        <v>0</v>
      </c>
      <c r="L33" s="32"/>
    </row>
    <row r="34" spans="2:12" s="1" customFormat="1" ht="14.45" customHeight="1">
      <c r="B34" s="32"/>
      <c r="E34" s="27" t="s">
        <v>41</v>
      </c>
      <c r="F34" s="100">
        <f>ROUND((SUM(BF120:BF128)),2)</f>
        <v>0</v>
      </c>
      <c r="I34" s="101">
        <v>0.15</v>
      </c>
      <c r="J34" s="100">
        <f>ROUND(((SUM(BF120:BF128))*I34),2)</f>
        <v>0</v>
      </c>
      <c r="L34" s="32"/>
    </row>
    <row r="35" spans="2:12" s="1" customFormat="1" ht="14.45" customHeight="1" hidden="1">
      <c r="B35" s="32"/>
      <c r="E35" s="27" t="s">
        <v>42</v>
      </c>
      <c r="F35" s="100">
        <f>ROUND((SUM(BG120:BG128)),2)</f>
        <v>0</v>
      </c>
      <c r="I35" s="101">
        <v>0.21</v>
      </c>
      <c r="J35" s="100">
        <f>0</f>
        <v>0</v>
      </c>
      <c r="L35" s="32"/>
    </row>
    <row r="36" spans="2:12" s="1" customFormat="1" ht="14.45" customHeight="1" hidden="1">
      <c r="B36" s="32"/>
      <c r="E36" s="27" t="s">
        <v>43</v>
      </c>
      <c r="F36" s="100">
        <f>ROUND((SUM(BH120:BH128)),2)</f>
        <v>0</v>
      </c>
      <c r="I36" s="101">
        <v>0.15</v>
      </c>
      <c r="J36" s="100">
        <f>0</f>
        <v>0</v>
      </c>
      <c r="L36" s="32"/>
    </row>
    <row r="37" spans="2:12" s="1" customFormat="1" ht="14.45" customHeight="1" hidden="1">
      <c r="B37" s="32"/>
      <c r="E37" s="27" t="s">
        <v>44</v>
      </c>
      <c r="F37" s="100">
        <f>ROUND((SUM(BI120:BI128)),2)</f>
        <v>0</v>
      </c>
      <c r="I37" s="101">
        <v>0</v>
      </c>
      <c r="J37" s="100">
        <f>0</f>
        <v>0</v>
      </c>
      <c r="L37" s="32"/>
    </row>
    <row r="38" spans="2:12" s="1" customFormat="1" ht="6.95" customHeight="1">
      <c r="B38" s="32"/>
      <c r="I38" s="92"/>
      <c r="L38" s="32"/>
    </row>
    <row r="39" spans="2:12" s="1" customFormat="1" ht="25.35" customHeight="1">
      <c r="B39" s="32"/>
      <c r="C39" s="102"/>
      <c r="D39" s="103" t="s">
        <v>45</v>
      </c>
      <c r="E39" s="57"/>
      <c r="F39" s="57"/>
      <c r="G39" s="104" t="s">
        <v>46</v>
      </c>
      <c r="H39" s="105" t="s">
        <v>47</v>
      </c>
      <c r="I39" s="106"/>
      <c r="J39" s="107">
        <f>SUM(J30:J37)</f>
        <v>0</v>
      </c>
      <c r="K39" s="108"/>
      <c r="L39" s="32"/>
    </row>
    <row r="40" spans="2:12" s="1" customFormat="1" ht="14.45" customHeight="1">
      <c r="B40" s="32"/>
      <c r="I40" s="9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48</v>
      </c>
      <c r="E50" s="42"/>
      <c r="F50" s="42"/>
      <c r="G50" s="41" t="s">
        <v>49</v>
      </c>
      <c r="H50" s="42"/>
      <c r="I50" s="109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50</v>
      </c>
      <c r="E61" s="34"/>
      <c r="F61" s="110" t="s">
        <v>51</v>
      </c>
      <c r="G61" s="43" t="s">
        <v>50</v>
      </c>
      <c r="H61" s="34"/>
      <c r="I61" s="111"/>
      <c r="J61" s="112" t="s">
        <v>51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52</v>
      </c>
      <c r="E65" s="42"/>
      <c r="F65" s="42"/>
      <c r="G65" s="41" t="s">
        <v>53</v>
      </c>
      <c r="H65" s="42"/>
      <c r="I65" s="109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50</v>
      </c>
      <c r="E76" s="34"/>
      <c r="F76" s="110" t="s">
        <v>51</v>
      </c>
      <c r="G76" s="43" t="s">
        <v>50</v>
      </c>
      <c r="H76" s="34"/>
      <c r="I76" s="111"/>
      <c r="J76" s="112" t="s">
        <v>51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2"/>
    </row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2"/>
    </row>
    <row r="82" spans="2:12" s="1" customFormat="1" ht="24.95" customHeight="1" hidden="1">
      <c r="B82" s="32"/>
      <c r="C82" s="21" t="s">
        <v>119</v>
      </c>
      <c r="I82" s="92"/>
      <c r="L82" s="32"/>
    </row>
    <row r="83" spans="2:12" s="1" customFormat="1" ht="6.95" customHeight="1" hidden="1">
      <c r="B83" s="32"/>
      <c r="I83" s="92"/>
      <c r="L83" s="32"/>
    </row>
    <row r="84" spans="2:12" s="1" customFormat="1" ht="12" customHeight="1" hidden="1">
      <c r="B84" s="32"/>
      <c r="C84" s="27" t="s">
        <v>15</v>
      </c>
      <c r="I84" s="92"/>
      <c r="L84" s="32"/>
    </row>
    <row r="85" spans="2:12" s="1" customFormat="1" ht="16.5" customHeight="1" hidden="1">
      <c r="B85" s="32"/>
      <c r="E85" s="251" t="str">
        <f>E7</f>
        <v>Zubří - oprava kanalizace v ulici Hamerská</v>
      </c>
      <c r="F85" s="252"/>
      <c r="G85" s="252"/>
      <c r="H85" s="252"/>
      <c r="I85" s="92"/>
      <c r="L85" s="32"/>
    </row>
    <row r="86" spans="2:12" s="1" customFormat="1" ht="12" customHeight="1" hidden="1">
      <c r="B86" s="32"/>
      <c r="C86" s="27" t="s">
        <v>105</v>
      </c>
      <c r="I86" s="92"/>
      <c r="L86" s="32"/>
    </row>
    <row r="87" spans="2:12" s="1" customFormat="1" ht="16.5" customHeight="1" hidden="1">
      <c r="B87" s="32"/>
      <c r="E87" s="231" t="str">
        <f>E9</f>
        <v>03 - Vedlejší rozpočtové náklady</v>
      </c>
      <c r="F87" s="253"/>
      <c r="G87" s="253"/>
      <c r="H87" s="253"/>
      <c r="I87" s="92"/>
      <c r="L87" s="32"/>
    </row>
    <row r="88" spans="2:12" s="1" customFormat="1" ht="6.95" customHeight="1" hidden="1">
      <c r="B88" s="32"/>
      <c r="I88" s="92"/>
      <c r="L88" s="32"/>
    </row>
    <row r="89" spans="2:12" s="1" customFormat="1" ht="12" customHeight="1" hidden="1">
      <c r="B89" s="32"/>
      <c r="C89" s="27" t="s">
        <v>19</v>
      </c>
      <c r="F89" s="25" t="str">
        <f>F12</f>
        <v>Zubří</v>
      </c>
      <c r="I89" s="93" t="s">
        <v>21</v>
      </c>
      <c r="J89" s="52" t="str">
        <f>IF(J12="","",J12)</f>
        <v>16. 5. 2019</v>
      </c>
      <c r="L89" s="32"/>
    </row>
    <row r="90" spans="2:12" s="1" customFormat="1" ht="6.95" customHeight="1" hidden="1">
      <c r="B90" s="32"/>
      <c r="I90" s="92"/>
      <c r="L90" s="32"/>
    </row>
    <row r="91" spans="2:12" s="1" customFormat="1" ht="27.95" customHeight="1" hidden="1">
      <c r="B91" s="32"/>
      <c r="C91" s="27" t="s">
        <v>23</v>
      </c>
      <c r="F91" s="25" t="str">
        <f>E15</f>
        <v>Město Zubří,U Domoviny 234,756 54 Zubří</v>
      </c>
      <c r="I91" s="93" t="s">
        <v>29</v>
      </c>
      <c r="J91" s="30" t="str">
        <f>E21</f>
        <v>Ivo Hradil Vodoprojekt</v>
      </c>
      <c r="L91" s="32"/>
    </row>
    <row r="92" spans="2:12" s="1" customFormat="1" ht="15.2" customHeight="1" hidden="1">
      <c r="B92" s="32"/>
      <c r="C92" s="27" t="s">
        <v>27</v>
      </c>
      <c r="F92" s="25" t="str">
        <f>IF(E18="","",E18)</f>
        <v>Vyplň údaj</v>
      </c>
      <c r="I92" s="93" t="s">
        <v>32</v>
      </c>
      <c r="J92" s="30" t="str">
        <f>E24</f>
        <v>Fajfrová Irena</v>
      </c>
      <c r="L92" s="32"/>
    </row>
    <row r="93" spans="2:12" s="1" customFormat="1" ht="10.35" customHeight="1" hidden="1">
      <c r="B93" s="32"/>
      <c r="I93" s="92"/>
      <c r="L93" s="32"/>
    </row>
    <row r="94" spans="2:12" s="1" customFormat="1" ht="29.25" customHeight="1" hidden="1">
      <c r="B94" s="32"/>
      <c r="C94" s="115" t="s">
        <v>120</v>
      </c>
      <c r="D94" s="102"/>
      <c r="E94" s="102"/>
      <c r="F94" s="102"/>
      <c r="G94" s="102"/>
      <c r="H94" s="102"/>
      <c r="I94" s="116"/>
      <c r="J94" s="117" t="s">
        <v>121</v>
      </c>
      <c r="K94" s="102"/>
      <c r="L94" s="32"/>
    </row>
    <row r="95" spans="2:12" s="1" customFormat="1" ht="10.35" customHeight="1" hidden="1">
      <c r="B95" s="32"/>
      <c r="I95" s="92"/>
      <c r="L95" s="32"/>
    </row>
    <row r="96" spans="2:47" s="1" customFormat="1" ht="22.9" customHeight="1" hidden="1">
      <c r="B96" s="32"/>
      <c r="C96" s="118" t="s">
        <v>122</v>
      </c>
      <c r="I96" s="92"/>
      <c r="J96" s="66">
        <f>J120</f>
        <v>0</v>
      </c>
      <c r="L96" s="32"/>
      <c r="AU96" s="17" t="s">
        <v>123</v>
      </c>
    </row>
    <row r="97" spans="2:12" s="8" customFormat="1" ht="24.95" customHeight="1" hidden="1">
      <c r="B97" s="119"/>
      <c r="D97" s="120" t="s">
        <v>625</v>
      </c>
      <c r="E97" s="121"/>
      <c r="F97" s="121"/>
      <c r="G97" s="121"/>
      <c r="H97" s="121"/>
      <c r="I97" s="122"/>
      <c r="J97" s="123">
        <f>J121</f>
        <v>0</v>
      </c>
      <c r="L97" s="119"/>
    </row>
    <row r="98" spans="2:12" s="9" customFormat="1" ht="19.9" customHeight="1" hidden="1">
      <c r="B98" s="124"/>
      <c r="D98" s="125" t="s">
        <v>626</v>
      </c>
      <c r="E98" s="126"/>
      <c r="F98" s="126"/>
      <c r="G98" s="126"/>
      <c r="H98" s="126"/>
      <c r="I98" s="127"/>
      <c r="J98" s="128">
        <f>J122</f>
        <v>0</v>
      </c>
      <c r="L98" s="124"/>
    </row>
    <row r="99" spans="2:12" s="9" customFormat="1" ht="19.9" customHeight="1" hidden="1">
      <c r="B99" s="124"/>
      <c r="D99" s="125" t="s">
        <v>627</v>
      </c>
      <c r="E99" s="126"/>
      <c r="F99" s="126"/>
      <c r="G99" s="126"/>
      <c r="H99" s="126"/>
      <c r="I99" s="127"/>
      <c r="J99" s="128">
        <f>J125</f>
        <v>0</v>
      </c>
      <c r="L99" s="124"/>
    </row>
    <row r="100" spans="2:12" s="9" customFormat="1" ht="19.9" customHeight="1" hidden="1">
      <c r="B100" s="124"/>
      <c r="D100" s="125" t="s">
        <v>628</v>
      </c>
      <c r="E100" s="126"/>
      <c r="F100" s="126"/>
      <c r="G100" s="126"/>
      <c r="H100" s="126"/>
      <c r="I100" s="127"/>
      <c r="J100" s="128">
        <f>J127</f>
        <v>0</v>
      </c>
      <c r="L100" s="124"/>
    </row>
    <row r="101" spans="2:12" s="1" customFormat="1" ht="21.75" customHeight="1" hidden="1">
      <c r="B101" s="32"/>
      <c r="I101" s="92"/>
      <c r="L101" s="32"/>
    </row>
    <row r="102" spans="2:12" s="1" customFormat="1" ht="6.95" customHeight="1" hidden="1">
      <c r="B102" s="44"/>
      <c r="C102" s="45"/>
      <c r="D102" s="45"/>
      <c r="E102" s="45"/>
      <c r="F102" s="45"/>
      <c r="G102" s="45"/>
      <c r="H102" s="45"/>
      <c r="I102" s="113"/>
      <c r="J102" s="45"/>
      <c r="K102" s="45"/>
      <c r="L102" s="32"/>
    </row>
    <row r="103" ht="11.25" hidden="1"/>
    <row r="104" ht="11.25" hidden="1"/>
    <row r="105" ht="11.25" hidden="1"/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114"/>
      <c r="J106" s="47"/>
      <c r="K106" s="47"/>
      <c r="L106" s="32"/>
    </row>
    <row r="107" spans="2:12" s="1" customFormat="1" ht="24.95" customHeight="1">
      <c r="B107" s="32"/>
      <c r="C107" s="21" t="s">
        <v>133</v>
      </c>
      <c r="I107" s="92"/>
      <c r="L107" s="32"/>
    </row>
    <row r="108" spans="2:12" s="1" customFormat="1" ht="6.95" customHeight="1">
      <c r="B108" s="32"/>
      <c r="I108" s="92"/>
      <c r="L108" s="32"/>
    </row>
    <row r="109" spans="2:12" s="1" customFormat="1" ht="12" customHeight="1">
      <c r="B109" s="32"/>
      <c r="C109" s="27" t="s">
        <v>15</v>
      </c>
      <c r="I109" s="92"/>
      <c r="L109" s="32"/>
    </row>
    <row r="110" spans="2:12" s="1" customFormat="1" ht="16.5" customHeight="1">
      <c r="B110" s="32"/>
      <c r="E110" s="251" t="str">
        <f>E7</f>
        <v>Zubří - oprava kanalizace v ulici Hamerská</v>
      </c>
      <c r="F110" s="252"/>
      <c r="G110" s="252"/>
      <c r="H110" s="252"/>
      <c r="I110" s="92"/>
      <c r="L110" s="32"/>
    </row>
    <row r="111" spans="2:12" s="1" customFormat="1" ht="12" customHeight="1">
      <c r="B111" s="32"/>
      <c r="C111" s="27" t="s">
        <v>105</v>
      </c>
      <c r="I111" s="92"/>
      <c r="L111" s="32"/>
    </row>
    <row r="112" spans="2:12" s="1" customFormat="1" ht="16.5" customHeight="1">
      <c r="B112" s="32"/>
      <c r="E112" s="231" t="str">
        <f>E9</f>
        <v>03 - Vedlejší rozpočtové náklady</v>
      </c>
      <c r="F112" s="253"/>
      <c r="G112" s="253"/>
      <c r="H112" s="253"/>
      <c r="I112" s="92"/>
      <c r="L112" s="32"/>
    </row>
    <row r="113" spans="2:12" s="1" customFormat="1" ht="6.95" customHeight="1">
      <c r="B113" s="32"/>
      <c r="I113" s="92"/>
      <c r="L113" s="32"/>
    </row>
    <row r="114" spans="2:12" s="1" customFormat="1" ht="12" customHeight="1">
      <c r="B114" s="32"/>
      <c r="C114" s="27" t="s">
        <v>19</v>
      </c>
      <c r="F114" s="25" t="str">
        <f>F12</f>
        <v>Zubří</v>
      </c>
      <c r="I114" s="93" t="s">
        <v>21</v>
      </c>
      <c r="J114" s="52" t="str">
        <f>IF(J12="","",J12)</f>
        <v>16. 5. 2019</v>
      </c>
      <c r="L114" s="32"/>
    </row>
    <row r="115" spans="2:12" s="1" customFormat="1" ht="6.95" customHeight="1">
      <c r="B115" s="32"/>
      <c r="I115" s="92"/>
      <c r="L115" s="32"/>
    </row>
    <row r="116" spans="2:12" s="1" customFormat="1" ht="27.95" customHeight="1">
      <c r="B116" s="32"/>
      <c r="C116" s="27" t="s">
        <v>23</v>
      </c>
      <c r="F116" s="25" t="str">
        <f>E15</f>
        <v>Město Zubří,U Domoviny 234,756 54 Zubří</v>
      </c>
      <c r="I116" s="93" t="s">
        <v>29</v>
      </c>
      <c r="J116" s="30" t="str">
        <f>E21</f>
        <v>Ivo Hradil Vodoprojekt</v>
      </c>
      <c r="L116" s="32"/>
    </row>
    <row r="117" spans="2:12" s="1" customFormat="1" ht="15.2" customHeight="1">
      <c r="B117" s="32"/>
      <c r="C117" s="27" t="s">
        <v>27</v>
      </c>
      <c r="F117" s="25" t="str">
        <f>IF(E18="","",E18)</f>
        <v>Vyplň údaj</v>
      </c>
      <c r="I117" s="93" t="s">
        <v>32</v>
      </c>
      <c r="J117" s="30" t="str">
        <f>E24</f>
        <v>Fajfrová Irena</v>
      </c>
      <c r="L117" s="32"/>
    </row>
    <row r="118" spans="2:12" s="1" customFormat="1" ht="10.35" customHeight="1">
      <c r="B118" s="32"/>
      <c r="I118" s="92"/>
      <c r="L118" s="32"/>
    </row>
    <row r="119" spans="2:20" s="10" customFormat="1" ht="29.25" customHeight="1">
      <c r="B119" s="129"/>
      <c r="C119" s="130" t="s">
        <v>134</v>
      </c>
      <c r="D119" s="131" t="s">
        <v>60</v>
      </c>
      <c r="E119" s="131" t="s">
        <v>56</v>
      </c>
      <c r="F119" s="131" t="s">
        <v>57</v>
      </c>
      <c r="G119" s="131" t="s">
        <v>135</v>
      </c>
      <c r="H119" s="131" t="s">
        <v>136</v>
      </c>
      <c r="I119" s="132" t="s">
        <v>137</v>
      </c>
      <c r="J119" s="131" t="s">
        <v>121</v>
      </c>
      <c r="K119" s="133" t="s">
        <v>138</v>
      </c>
      <c r="L119" s="129"/>
      <c r="M119" s="59" t="s">
        <v>1</v>
      </c>
      <c r="N119" s="60" t="s">
        <v>39</v>
      </c>
      <c r="O119" s="60" t="s">
        <v>139</v>
      </c>
      <c r="P119" s="60" t="s">
        <v>140</v>
      </c>
      <c r="Q119" s="60" t="s">
        <v>141</v>
      </c>
      <c r="R119" s="60" t="s">
        <v>142</v>
      </c>
      <c r="S119" s="60" t="s">
        <v>143</v>
      </c>
      <c r="T119" s="61" t="s">
        <v>144</v>
      </c>
    </row>
    <row r="120" spans="2:63" s="1" customFormat="1" ht="22.9" customHeight="1">
      <c r="B120" s="32"/>
      <c r="C120" s="64" t="s">
        <v>145</v>
      </c>
      <c r="I120" s="92"/>
      <c r="J120" s="134">
        <f>BK120</f>
        <v>0</v>
      </c>
      <c r="L120" s="32"/>
      <c r="M120" s="62"/>
      <c r="N120" s="53"/>
      <c r="O120" s="53"/>
      <c r="P120" s="135">
        <f>P121</f>
        <v>0</v>
      </c>
      <c r="Q120" s="53"/>
      <c r="R120" s="135">
        <f>R121</f>
        <v>0</v>
      </c>
      <c r="S120" s="53"/>
      <c r="T120" s="136">
        <f>T121</f>
        <v>0</v>
      </c>
      <c r="AT120" s="17" t="s">
        <v>74</v>
      </c>
      <c r="AU120" s="17" t="s">
        <v>123</v>
      </c>
      <c r="BK120" s="137">
        <f>BK121</f>
        <v>0</v>
      </c>
    </row>
    <row r="121" spans="2:63" s="11" customFormat="1" ht="25.9" customHeight="1">
      <c r="B121" s="138"/>
      <c r="D121" s="139" t="s">
        <v>74</v>
      </c>
      <c r="E121" s="140" t="s">
        <v>629</v>
      </c>
      <c r="F121" s="140" t="s">
        <v>90</v>
      </c>
      <c r="I121" s="141"/>
      <c r="J121" s="142">
        <f>BK121</f>
        <v>0</v>
      </c>
      <c r="L121" s="138"/>
      <c r="M121" s="143"/>
      <c r="N121" s="144"/>
      <c r="O121" s="144"/>
      <c r="P121" s="145">
        <f>P122+P125+P127</f>
        <v>0</v>
      </c>
      <c r="Q121" s="144"/>
      <c r="R121" s="145">
        <f>R122+R125+R127</f>
        <v>0</v>
      </c>
      <c r="S121" s="144"/>
      <c r="T121" s="146">
        <f>T122+T125+T127</f>
        <v>0</v>
      </c>
      <c r="AR121" s="139" t="s">
        <v>173</v>
      </c>
      <c r="AT121" s="147" t="s">
        <v>74</v>
      </c>
      <c r="AU121" s="147" t="s">
        <v>75</v>
      </c>
      <c r="AY121" s="139" t="s">
        <v>148</v>
      </c>
      <c r="BK121" s="148">
        <f>BK122+BK125+BK127</f>
        <v>0</v>
      </c>
    </row>
    <row r="122" spans="2:63" s="11" customFormat="1" ht="22.9" customHeight="1">
      <c r="B122" s="138"/>
      <c r="D122" s="139" t="s">
        <v>74</v>
      </c>
      <c r="E122" s="149" t="s">
        <v>630</v>
      </c>
      <c r="F122" s="149" t="s">
        <v>631</v>
      </c>
      <c r="I122" s="141"/>
      <c r="J122" s="150">
        <f>BK122</f>
        <v>0</v>
      </c>
      <c r="L122" s="138"/>
      <c r="M122" s="143"/>
      <c r="N122" s="144"/>
      <c r="O122" s="144"/>
      <c r="P122" s="145">
        <f>SUM(P123:P124)</f>
        <v>0</v>
      </c>
      <c r="Q122" s="144"/>
      <c r="R122" s="145">
        <f>SUM(R123:R124)</f>
        <v>0</v>
      </c>
      <c r="S122" s="144"/>
      <c r="T122" s="146">
        <f>SUM(T123:T124)</f>
        <v>0</v>
      </c>
      <c r="AR122" s="139" t="s">
        <v>173</v>
      </c>
      <c r="AT122" s="147" t="s">
        <v>74</v>
      </c>
      <c r="AU122" s="147" t="s">
        <v>83</v>
      </c>
      <c r="AY122" s="139" t="s">
        <v>148</v>
      </c>
      <c r="BK122" s="148">
        <f>SUM(BK123:BK124)</f>
        <v>0</v>
      </c>
    </row>
    <row r="123" spans="2:65" s="1" customFormat="1" ht="16.5" customHeight="1">
      <c r="B123" s="151"/>
      <c r="C123" s="152" t="s">
        <v>83</v>
      </c>
      <c r="D123" s="152" t="s">
        <v>150</v>
      </c>
      <c r="E123" s="153" t="s">
        <v>632</v>
      </c>
      <c r="F123" s="154" t="s">
        <v>633</v>
      </c>
      <c r="G123" s="155" t="s">
        <v>634</v>
      </c>
      <c r="H123" s="156">
        <v>1</v>
      </c>
      <c r="I123" s="157"/>
      <c r="J123" s="158">
        <f>ROUND(I123*H123,2)</f>
        <v>0</v>
      </c>
      <c r="K123" s="154" t="s">
        <v>308</v>
      </c>
      <c r="L123" s="32"/>
      <c r="M123" s="159" t="s">
        <v>1</v>
      </c>
      <c r="N123" s="160" t="s">
        <v>40</v>
      </c>
      <c r="O123" s="55"/>
      <c r="P123" s="161">
        <f>O123*H123</f>
        <v>0</v>
      </c>
      <c r="Q123" s="161">
        <v>0</v>
      </c>
      <c r="R123" s="161">
        <f>Q123*H123</f>
        <v>0</v>
      </c>
      <c r="S123" s="161">
        <v>0</v>
      </c>
      <c r="T123" s="162">
        <f>S123*H123</f>
        <v>0</v>
      </c>
      <c r="AR123" s="163" t="s">
        <v>635</v>
      </c>
      <c r="AT123" s="163" t="s">
        <v>150</v>
      </c>
      <c r="AU123" s="163" t="s">
        <v>85</v>
      </c>
      <c r="AY123" s="17" t="s">
        <v>148</v>
      </c>
      <c r="BE123" s="164">
        <f>IF(N123="základní",J123,0)</f>
        <v>0</v>
      </c>
      <c r="BF123" s="164">
        <f>IF(N123="snížená",J123,0)</f>
        <v>0</v>
      </c>
      <c r="BG123" s="164">
        <f>IF(N123="zákl. přenesená",J123,0)</f>
        <v>0</v>
      </c>
      <c r="BH123" s="164">
        <f>IF(N123="sníž. přenesená",J123,0)</f>
        <v>0</v>
      </c>
      <c r="BI123" s="164">
        <f>IF(N123="nulová",J123,0)</f>
        <v>0</v>
      </c>
      <c r="BJ123" s="17" t="s">
        <v>83</v>
      </c>
      <c r="BK123" s="164">
        <f>ROUND(I123*H123,2)</f>
        <v>0</v>
      </c>
      <c r="BL123" s="17" t="s">
        <v>635</v>
      </c>
      <c r="BM123" s="163" t="s">
        <v>636</v>
      </c>
    </row>
    <row r="124" spans="2:65" s="1" customFormat="1" ht="16.5" customHeight="1">
      <c r="B124" s="151"/>
      <c r="C124" s="152" t="s">
        <v>85</v>
      </c>
      <c r="D124" s="152" t="s">
        <v>150</v>
      </c>
      <c r="E124" s="153" t="s">
        <v>637</v>
      </c>
      <c r="F124" s="154" t="s">
        <v>638</v>
      </c>
      <c r="G124" s="155" t="s">
        <v>634</v>
      </c>
      <c r="H124" s="156">
        <v>1</v>
      </c>
      <c r="I124" s="157"/>
      <c r="J124" s="158">
        <f>ROUND(I124*H124,2)</f>
        <v>0</v>
      </c>
      <c r="K124" s="154" t="s">
        <v>308</v>
      </c>
      <c r="L124" s="32"/>
      <c r="M124" s="159" t="s">
        <v>1</v>
      </c>
      <c r="N124" s="160" t="s">
        <v>40</v>
      </c>
      <c r="O124" s="55"/>
      <c r="P124" s="161">
        <f>O124*H124</f>
        <v>0</v>
      </c>
      <c r="Q124" s="161">
        <v>0</v>
      </c>
      <c r="R124" s="161">
        <f>Q124*H124</f>
        <v>0</v>
      </c>
      <c r="S124" s="161">
        <v>0</v>
      </c>
      <c r="T124" s="162">
        <f>S124*H124</f>
        <v>0</v>
      </c>
      <c r="AR124" s="163" t="s">
        <v>635</v>
      </c>
      <c r="AT124" s="163" t="s">
        <v>150</v>
      </c>
      <c r="AU124" s="163" t="s">
        <v>85</v>
      </c>
      <c r="AY124" s="17" t="s">
        <v>148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17" t="s">
        <v>83</v>
      </c>
      <c r="BK124" s="164">
        <f>ROUND(I124*H124,2)</f>
        <v>0</v>
      </c>
      <c r="BL124" s="17" t="s">
        <v>635</v>
      </c>
      <c r="BM124" s="163" t="s">
        <v>639</v>
      </c>
    </row>
    <row r="125" spans="2:63" s="11" customFormat="1" ht="22.9" customHeight="1">
      <c r="B125" s="138"/>
      <c r="D125" s="139" t="s">
        <v>74</v>
      </c>
      <c r="E125" s="149" t="s">
        <v>640</v>
      </c>
      <c r="F125" s="149" t="s">
        <v>641</v>
      </c>
      <c r="I125" s="141"/>
      <c r="J125" s="150">
        <f>BK125</f>
        <v>0</v>
      </c>
      <c r="L125" s="138"/>
      <c r="M125" s="143"/>
      <c r="N125" s="144"/>
      <c r="O125" s="144"/>
      <c r="P125" s="145">
        <f>P126</f>
        <v>0</v>
      </c>
      <c r="Q125" s="144"/>
      <c r="R125" s="145">
        <f>R126</f>
        <v>0</v>
      </c>
      <c r="S125" s="144"/>
      <c r="T125" s="146">
        <f>T126</f>
        <v>0</v>
      </c>
      <c r="AR125" s="139" t="s">
        <v>173</v>
      </c>
      <c r="AT125" s="147" t="s">
        <v>74</v>
      </c>
      <c r="AU125" s="147" t="s">
        <v>83</v>
      </c>
      <c r="AY125" s="139" t="s">
        <v>148</v>
      </c>
      <c r="BK125" s="148">
        <f>BK126</f>
        <v>0</v>
      </c>
    </row>
    <row r="126" spans="2:65" s="1" customFormat="1" ht="16.5" customHeight="1">
      <c r="B126" s="151"/>
      <c r="C126" s="152" t="s">
        <v>164</v>
      </c>
      <c r="D126" s="152" t="s">
        <v>150</v>
      </c>
      <c r="E126" s="153" t="s">
        <v>642</v>
      </c>
      <c r="F126" s="154" t="s">
        <v>641</v>
      </c>
      <c r="G126" s="155" t="s">
        <v>634</v>
      </c>
      <c r="H126" s="156">
        <v>1</v>
      </c>
      <c r="I126" s="157"/>
      <c r="J126" s="158">
        <f>ROUND(I126*H126,2)</f>
        <v>0</v>
      </c>
      <c r="K126" s="154" t="s">
        <v>308</v>
      </c>
      <c r="L126" s="32"/>
      <c r="M126" s="159" t="s">
        <v>1</v>
      </c>
      <c r="N126" s="160" t="s">
        <v>40</v>
      </c>
      <c r="O126" s="55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AR126" s="163" t="s">
        <v>635</v>
      </c>
      <c r="AT126" s="163" t="s">
        <v>150</v>
      </c>
      <c r="AU126" s="163" t="s">
        <v>85</v>
      </c>
      <c r="AY126" s="17" t="s">
        <v>148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17" t="s">
        <v>83</v>
      </c>
      <c r="BK126" s="164">
        <f>ROUND(I126*H126,2)</f>
        <v>0</v>
      </c>
      <c r="BL126" s="17" t="s">
        <v>635</v>
      </c>
      <c r="BM126" s="163" t="s">
        <v>643</v>
      </c>
    </row>
    <row r="127" spans="2:63" s="11" customFormat="1" ht="22.9" customHeight="1">
      <c r="B127" s="138"/>
      <c r="D127" s="139" t="s">
        <v>74</v>
      </c>
      <c r="E127" s="149" t="s">
        <v>644</v>
      </c>
      <c r="F127" s="149" t="s">
        <v>645</v>
      </c>
      <c r="I127" s="141"/>
      <c r="J127" s="150">
        <f>BK127</f>
        <v>0</v>
      </c>
      <c r="L127" s="138"/>
      <c r="M127" s="143"/>
      <c r="N127" s="144"/>
      <c r="O127" s="144"/>
      <c r="P127" s="145">
        <f>P128</f>
        <v>0</v>
      </c>
      <c r="Q127" s="144"/>
      <c r="R127" s="145">
        <f>R128</f>
        <v>0</v>
      </c>
      <c r="S127" s="144"/>
      <c r="T127" s="146">
        <f>T128</f>
        <v>0</v>
      </c>
      <c r="AR127" s="139" t="s">
        <v>173</v>
      </c>
      <c r="AT127" s="147" t="s">
        <v>74</v>
      </c>
      <c r="AU127" s="147" t="s">
        <v>83</v>
      </c>
      <c r="AY127" s="139" t="s">
        <v>148</v>
      </c>
      <c r="BK127" s="148">
        <f>BK128</f>
        <v>0</v>
      </c>
    </row>
    <row r="128" spans="2:65" s="1" customFormat="1" ht="16.5" customHeight="1">
      <c r="B128" s="151"/>
      <c r="C128" s="152" t="s">
        <v>155</v>
      </c>
      <c r="D128" s="152" t="s">
        <v>150</v>
      </c>
      <c r="E128" s="153" t="s">
        <v>646</v>
      </c>
      <c r="F128" s="154" t="s">
        <v>647</v>
      </c>
      <c r="G128" s="155" t="s">
        <v>634</v>
      </c>
      <c r="H128" s="156">
        <v>1</v>
      </c>
      <c r="I128" s="157"/>
      <c r="J128" s="158">
        <f>ROUND(I128*H128,2)</f>
        <v>0</v>
      </c>
      <c r="K128" s="154" t="s">
        <v>308</v>
      </c>
      <c r="L128" s="32"/>
      <c r="M128" s="207" t="s">
        <v>1</v>
      </c>
      <c r="N128" s="208" t="s">
        <v>40</v>
      </c>
      <c r="O128" s="209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163" t="s">
        <v>635</v>
      </c>
      <c r="AT128" s="163" t="s">
        <v>150</v>
      </c>
      <c r="AU128" s="163" t="s">
        <v>85</v>
      </c>
      <c r="AY128" s="17" t="s">
        <v>148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7" t="s">
        <v>83</v>
      </c>
      <c r="BK128" s="164">
        <f>ROUND(I128*H128,2)</f>
        <v>0</v>
      </c>
      <c r="BL128" s="17" t="s">
        <v>635</v>
      </c>
      <c r="BM128" s="163" t="s">
        <v>648</v>
      </c>
    </row>
    <row r="129" spans="2:12" s="1" customFormat="1" ht="6.95" customHeight="1">
      <c r="B129" s="44"/>
      <c r="C129" s="45"/>
      <c r="D129" s="45"/>
      <c r="E129" s="45"/>
      <c r="F129" s="45"/>
      <c r="G129" s="45"/>
      <c r="H129" s="45"/>
      <c r="I129" s="113"/>
      <c r="J129" s="45"/>
      <c r="K129" s="45"/>
      <c r="L129" s="32"/>
    </row>
  </sheetData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2019-05-16T10:48:17Z</dcterms:created>
  <dcterms:modified xsi:type="dcterms:W3CDTF">2019-05-16T10:48:31Z</dcterms:modified>
  <cp:category/>
  <cp:version/>
  <cp:contentType/>
  <cp:contentStatus/>
</cp:coreProperties>
</file>