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ace stavby" sheetId="1" r:id="rId1"/>
    <sheet name="016 - PARKOVIŠTĚ A PARKOV..." sheetId="2" r:id="rId2"/>
  </sheets>
  <definedNames>
    <definedName name="_xlnm.Print_Titles" localSheetId="1">'016 - PARKOVIŠTĚ A PARKOV...'!$113:$113</definedName>
    <definedName name="_xlnm.Print_Titles" localSheetId="0">'Rekapitulace stavby'!$85:$85</definedName>
    <definedName name="_xlnm.Print_Area" localSheetId="1">'016 - PARKOVIŠTĚ A PARKOV...'!$C$4:$Q$70,'016 - PARKOVIŠTĚ A PARKOV...'!$C$76:$Q$98,'016 - PARKOVIŠTĚ A PARKOV...'!$C$104:$Q$330</definedName>
    <definedName name="_xlnm.Print_Area" localSheetId="0">'Rekapitulace stavby'!$C$4:$AP$70,'Rekapitulace stavby'!$C$76:$AP$92</definedName>
  </definedNames>
  <calcPr fullCalcOnLoad="1"/>
</workbook>
</file>

<file path=xl/sharedStrings.xml><?xml version="1.0" encoding="utf-8"?>
<sst xmlns="http://schemas.openxmlformats.org/spreadsheetml/2006/main" count="2233" uniqueCount="527">
  <si>
    <t>2012</t>
  </si>
  <si>
    <t>List obsahuje:</t>
  </si>
  <si>
    <t>2.0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</si>
  <si>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</si>
  <si>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</si>
  <si>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</si>
  <si>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</si>
  <si>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</si>
  <si>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</si>
  <si>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</si>
  <si>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</si>
  <si>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</si>
  <si>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</si>
  <si>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016</t>
  </si>
  <si>
    <t>Stavba:</t>
  </si>
  <si>
    <t>PARKOVIŠTĚ A PARKOVACÍ STÁNÍ V ZUBŘÍ ZA KLUBEM</t>
  </si>
  <si>
    <t>0,1</t>
  </si>
  <si>
    <t>JKSO:</t>
  </si>
  <si>
    <t>CC-CZ:</t>
  </si>
  <si>
    <t>1</t>
  </si>
  <si>
    <t>Místo:</t>
  </si>
  <si>
    <t>Zubří</t>
  </si>
  <si>
    <t>Datum:</t>
  </si>
  <si>
    <t>29.01.2014</t>
  </si>
  <si>
    <t>Objednavatel:</t>
  </si>
  <si>
    <t>IČ:</t>
  </si>
  <si>
    <t>Město Zubří</t>
  </si>
  <si>
    <t>DIČ:</t>
  </si>
  <si>
    <t>Zhotovitel:</t>
  </si>
  <si>
    <t xml:space="preserve"> </t>
  </si>
  <si>
    <t>Projektant:</t>
  </si>
  <si>
    <t>Ing. Dybal Jaromír, Staveník Petr</t>
  </si>
  <si>
    <t>True</t>
  </si>
  <si>
    <t>Zpracovatel:</t>
  </si>
  <si>
    <t>Staveník Petr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</si>
  <si>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</si>
  <si>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</si>
  <si>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</si>
  <si>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</si>
  <si>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</si>
  <si>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</si>
  <si>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</si>
  <si>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</si>
  <si>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</si>
  <si>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</si>
  <si>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</si>
  <si>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</si>
  <si>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</si>
  <si>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</si>
  <si>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</si>
  <si>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</si>
  <si>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</si>
  <si>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</si>
  <si>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</si>
  <si>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</si>
  <si>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</si>
  <si>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</si>
  <si>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</si>
  <si>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</si>
  <si>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</si>
  <si>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</si>
  <si>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</si>
  <si>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</si>
  <si>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</si>
  <si>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</si>
  <si>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</si>
  <si>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</si>
  <si>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</si>
  <si>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</si>
  <si>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</si>
  <si>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</si>
  <si>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</si>
  <si>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</si>
  <si>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</si>
  <si>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</si>
  <si>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IMPORT</t>
  </si>
  <si>
    <t>{974F4357-6C44-4DE7-8505-ADF9442D78CC}</t>
  </si>
  <si>
    <t>{00000000-0000-0000-0000-000000000000}</t>
  </si>
  <si>
    <t>###NOINSERT###</t>
  </si>
  <si>
    <t>2) Ostatní náklady ze souhrnného listu</t>
  </si>
  <si>
    <t>Procent. zadání
[% nákladů rozpočtu]</t>
  </si>
  <si>
    <t>Zařazení nákladů</t>
  </si>
  <si>
    <t>Celkové náklady za stavbu 1) + 2)</t>
  </si>
  <si>
    <t>Zpět na list:</t>
  </si>
  <si>
    <t>2</t>
  </si>
  <si>
    <t>KRYCÍ LIST ROZPOČTU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</si>
  <si>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</si>
  <si>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</si>
  <si>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</si>
  <si>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</si>
  <si>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</si>
  <si>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</si>
  <si>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</si>
  <si>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HSV - HSV</t>
  </si>
  <si>
    <t xml:space="preserve">    A - ZEMNÍ PRÁCE, DEMOLICE</t>
  </si>
  <si>
    <t xml:space="preserve">    B - DEŠŤOVÁ KANALIZACE, ORL</t>
  </si>
  <si>
    <t xml:space="preserve">    C - ZADRŽOVACÍ JÍMKA</t>
  </si>
  <si>
    <t xml:space="preserve">    D - CHODNÍK, PARKOVIŠTĚ A KOMUNIKACE</t>
  </si>
  <si>
    <t xml:space="preserve">    E - OSTATNÍ</t>
  </si>
  <si>
    <t xml:space="preserve">    F - STAVENIŠTNÍ PŘESUN HMOT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</si>
  <si>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</si>
  <si>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</si>
  <si>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</si>
  <si>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</si>
  <si>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</si>
  <si>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</si>
  <si>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</si>
  <si>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</si>
  <si>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</si>
  <si>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</si>
  <si>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</si>
  <si>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celkom [h]</t>
  </si>
  <si>
    <t>J. hmotnost
[t]</t>
  </si>
  <si>
    <t>Hmotnost
celkem [t]</t>
  </si>
  <si>
    <t>J. suť [t]</t>
  </si>
  <si>
    <t>Suť Celkem [t]</t>
  </si>
  <si>
    <t>ROZPOCET</t>
  </si>
  <si>
    <t>K</t>
  </si>
  <si>
    <t>112101103</t>
  </si>
  <si>
    <t>Kácení stromů listnatých D kmene do 700 mm</t>
  </si>
  <si>
    <t>kus</t>
  </si>
  <si>
    <t>4</t>
  </si>
  <si>
    <t>112201103</t>
  </si>
  <si>
    <t>Odstranění pařezů D do 700 mm</t>
  </si>
  <si>
    <t>3</t>
  </si>
  <si>
    <t>162201433</t>
  </si>
  <si>
    <t>Vodorovné přemístění větví stromů listnatých do 2 km D kmene do 700 mm</t>
  </si>
  <si>
    <t>162201443</t>
  </si>
  <si>
    <t>Vodorovné přemístění kmenů stromů listnatých do 2 km D kmene do 700 mm</t>
  </si>
  <si>
    <t>5</t>
  </si>
  <si>
    <t>919735112</t>
  </si>
  <si>
    <t>Řezání stávajícího živičného krytu hl do 100 mm</t>
  </si>
  <si>
    <t>m</t>
  </si>
  <si>
    <t>176,5+4,8+4</t>
  </si>
  <si>
    <t>VV</t>
  </si>
  <si>
    <t>6</t>
  </si>
  <si>
    <t>113106121</t>
  </si>
  <si>
    <t>Rozebrání dlažeb komunikací pro pěší z betonových nebo kamenných dlaždic</t>
  </si>
  <si>
    <t>m2</t>
  </si>
  <si>
    <t>15,3*0,6</t>
  </si>
  <si>
    <t>40*2,65</t>
  </si>
  <si>
    <t>79,8*1,7</t>
  </si>
  <si>
    <t>7</t>
  </si>
  <si>
    <t>113107212</t>
  </si>
  <si>
    <t>Odstranění podkladu pl přes 200 m2 z kameniva těženého tl 200 mm</t>
  </si>
  <si>
    <t>8</t>
  </si>
  <si>
    <t>113202111</t>
  </si>
  <si>
    <t>Vytrhání obrub krajníků obrubníků stojatých</t>
  </si>
  <si>
    <t>89+111+95,7+15,3+15,3+68,5</t>
  </si>
  <si>
    <t>9</t>
  </si>
  <si>
    <t>113154113</t>
  </si>
  <si>
    <t>Frézování živičného krytu tl 50 mm pruh š 0,5 m pl do 500 m2 bez překážek v trase</t>
  </si>
  <si>
    <t>185,3*0,5</t>
  </si>
  <si>
    <t>10</t>
  </si>
  <si>
    <t>113107183</t>
  </si>
  <si>
    <t>Odstranění podkladu pl přes 50 do 200 m2 živičných tl 150 mm</t>
  </si>
  <si>
    <t>185,3*0,35</t>
  </si>
  <si>
    <t>11</t>
  </si>
  <si>
    <t>113107237</t>
  </si>
  <si>
    <t>Odstranění podkladu pl nad 200 m2 z betonu vyztuženého sítěmi tl 300 mm</t>
  </si>
  <si>
    <t>11,1*21,7</t>
  </si>
  <si>
    <t>11,1*27,6</t>
  </si>
  <si>
    <t>12</t>
  </si>
  <si>
    <t>121101101</t>
  </si>
  <si>
    <t>Sejmutí ornice s přemístěním na vzdálenost do 50 m</t>
  </si>
  <si>
    <t>m3</t>
  </si>
  <si>
    <t>(193,2+981+861,2+125,1)*0,15</t>
  </si>
  <si>
    <t>13</t>
  </si>
  <si>
    <t>167101102a</t>
  </si>
  <si>
    <t>Nakládání ornice přes 100 m3</t>
  </si>
  <si>
    <t>324,075-155,15</t>
  </si>
  <si>
    <t>14</t>
  </si>
  <si>
    <t>162401101</t>
  </si>
  <si>
    <t>Vodorovné přemístění ornice do 1500 m</t>
  </si>
  <si>
    <t>122201102</t>
  </si>
  <si>
    <t>Odkopávky a prokopávky nezapažené v hornině tř. 3 objem do 1000 m3</t>
  </si>
  <si>
    <t>(193,2+981+861,2+125,1)*0,3</t>
  </si>
  <si>
    <t>16</t>
  </si>
  <si>
    <t>122201109</t>
  </si>
  <si>
    <t>Příplatek za lepivost u odkopávek v hornině tř. 1 až 3</t>
  </si>
  <si>
    <t>17</t>
  </si>
  <si>
    <t>131201202</t>
  </si>
  <si>
    <t>Hloubení jam zapažených v hornině tř. 3 objemu do 1000 m3</t>
  </si>
  <si>
    <t>"GSOL"</t>
  </si>
  <si>
    <t>2,2*3,8*1,8</t>
  </si>
  <si>
    <t>"JÍMKA"</t>
  </si>
  <si>
    <t>7,4*5,9*4,7</t>
  </si>
  <si>
    <t>18</t>
  </si>
  <si>
    <t>131201209</t>
  </si>
  <si>
    <t>Příplatek za lepivost u hloubení jam zapažených v hornině tř. 3</t>
  </si>
  <si>
    <t>19</t>
  </si>
  <si>
    <t>132201101</t>
  </si>
  <si>
    <t>Hloubení rýh š do 600 mm v hornině tř. 3 objemu do 100 m3</t>
  </si>
  <si>
    <t>"kanalizace"</t>
  </si>
  <si>
    <t>(6,2+1,8+5,2+5,9+40,3+17,8+40,4)*0,6*0,7</t>
  </si>
  <si>
    <t>"drenážní žebro"</t>
  </si>
  <si>
    <t>(52,1+28,3+28,6)*0,4*0,6</t>
  </si>
  <si>
    <t>20</t>
  </si>
  <si>
    <t>132201109</t>
  </si>
  <si>
    <t>Příplatek za lepivost k hloubení rýh š do 600 mm v hornině tř. 3</t>
  </si>
  <si>
    <t>167101102</t>
  </si>
  <si>
    <t>Nakládání výkopku z hornin tř. 1 až 4 přes 100 m3</t>
  </si>
  <si>
    <t>(250,84*0,2)</t>
  </si>
  <si>
    <t>(648,15+220,25+75,552)-37,538-102</t>
  </si>
  <si>
    <t>22</t>
  </si>
  <si>
    <t>162701102</t>
  </si>
  <si>
    <t>Vodorovné přemístění do 7000 m výkopku/sypaniny z horniny tř. 1 až 4</t>
  </si>
  <si>
    <t>23</t>
  </si>
  <si>
    <t>997211611</t>
  </si>
  <si>
    <t>Nakládání suti na dopravní prostředky pro vodorovnou dopravu</t>
  </si>
  <si>
    <t>t</t>
  </si>
  <si>
    <t>(4,632+9,782)*2,435</t>
  </si>
  <si>
    <t>24</t>
  </si>
  <si>
    <t>997221551</t>
  </si>
  <si>
    <t>Vodorovná doprava suti ze sypkých materiálů do 1 km</t>
  </si>
  <si>
    <t>25</t>
  </si>
  <si>
    <t>997221559</t>
  </si>
  <si>
    <t>Příplatek ZKD 1 km u vodorovné dopravy suti ze sypkých materiálů</t>
  </si>
  <si>
    <t>35,098*6</t>
  </si>
  <si>
    <t>26</t>
  </si>
  <si>
    <t>997211612</t>
  </si>
  <si>
    <t>Nakládání vybouraných hmot na dopravní prostředky pro vodorovnou dopravu</t>
  </si>
  <si>
    <t>"původní dlažba chodníků"</t>
  </si>
  <si>
    <t>250,84*0,04*2,4</t>
  </si>
  <si>
    <t>"původní obrubníky"</t>
  </si>
  <si>
    <t>394,8*0,25*0,1*2,4</t>
  </si>
  <si>
    <t>"původní betonová plocha"</t>
  </si>
  <si>
    <t>547,23*0,3*2,4</t>
  </si>
  <si>
    <t>27</t>
  </si>
  <si>
    <t>997211521</t>
  </si>
  <si>
    <t>Vodorovná doprava vybouraných hmot po suchu na vzdálenost do 1 km</t>
  </si>
  <si>
    <t>28</t>
  </si>
  <si>
    <t>997211529</t>
  </si>
  <si>
    <t>Příplatek ZKD 1 km u vodorovné dopravy vybouraných hmot</t>
  </si>
  <si>
    <t>441,775*6</t>
  </si>
  <si>
    <t>29</t>
  </si>
  <si>
    <t>997221845</t>
  </si>
  <si>
    <t>Poplatek za uložení odpadu z asfaltových povrchů na skládce (skládkovné)</t>
  </si>
  <si>
    <t>30</t>
  </si>
  <si>
    <t>997221855</t>
  </si>
  <si>
    <t>Poplatek za uložení odpadu z kameniva a zeminy na skládce (skládkovné)</t>
  </si>
  <si>
    <t>854,582*1,95</t>
  </si>
  <si>
    <t>31</t>
  </si>
  <si>
    <t>997221815</t>
  </si>
  <si>
    <t>Poplatek za uložení betonového odpadu na skládce (skládkovné)</t>
  </si>
  <si>
    <t>32</t>
  </si>
  <si>
    <t>PC00</t>
  </si>
  <si>
    <t>Šachta z betonových dílců - dodání, kompletace, osazení</t>
  </si>
  <si>
    <t>33</t>
  </si>
  <si>
    <t>45157211</t>
  </si>
  <si>
    <t>Lože pod potrubí z kameniva těženého 0 - 16 mm</t>
  </si>
  <si>
    <t>(44,1+74)*0,6*0,1</t>
  </si>
  <si>
    <t>34</t>
  </si>
  <si>
    <t>M</t>
  </si>
  <si>
    <t>286113120</t>
  </si>
  <si>
    <t>D+M - trubka kanalizace plastová KGEM-160mm SN4 - včetně tvarovek</t>
  </si>
  <si>
    <t>19,1+20+2,5+2,5</t>
  </si>
  <si>
    <t>35</t>
  </si>
  <si>
    <t>286113170</t>
  </si>
  <si>
    <t>D+M - trubka kanalizace plastová KGEM-200mm SN4 - včetně tvarovek</t>
  </si>
  <si>
    <t>6+24,8+35,7+6+1,5</t>
  </si>
  <si>
    <t>36</t>
  </si>
  <si>
    <t>286616880</t>
  </si>
  <si>
    <t>vpusť silniční bez sifonu plastová 315/150 mm</t>
  </si>
  <si>
    <t>37</t>
  </si>
  <si>
    <t>286616700</t>
  </si>
  <si>
    <t>roura teleskopická plastová(vč.těsnění) 315/375 mm</t>
  </si>
  <si>
    <t>38</t>
  </si>
  <si>
    <t>286618160</t>
  </si>
  <si>
    <t>koš kalový pro silniční vpusť 315 mm</t>
  </si>
  <si>
    <t>39</t>
  </si>
  <si>
    <t>286617380</t>
  </si>
  <si>
    <t>poklop pachotěsný s madlem dno 315 mm</t>
  </si>
  <si>
    <t>40</t>
  </si>
  <si>
    <t>286617740</t>
  </si>
  <si>
    <t>revizní šachty D 400 - mříž dešťová obdélníková litinová 315/40t</t>
  </si>
  <si>
    <t>41</t>
  </si>
  <si>
    <t>175101101</t>
  </si>
  <si>
    <t>Obsypání potrubí bez prohození sypaniny s dodáním štěrkopísku frakce 0 - 22 mm</t>
  </si>
  <si>
    <t>(44,1+74)*0,6*0,3</t>
  </si>
  <si>
    <t>42</t>
  </si>
  <si>
    <t>174101101</t>
  </si>
  <si>
    <t>Zásyp jam, šachet rýh nebo kolem objektů sypaninou se zhutněním</t>
  </si>
  <si>
    <t>"zásyp ORL"</t>
  </si>
  <si>
    <t>7,4*2,2</t>
  </si>
  <si>
    <t>"zásyp kanalizačního potrubí"</t>
  </si>
  <si>
    <t>43</t>
  </si>
  <si>
    <t>PC01</t>
  </si>
  <si>
    <t>Zkouška těsnosti kanalizace DN do 200, vodou</t>
  </si>
  <si>
    <t>44,1+74</t>
  </si>
  <si>
    <t>44</t>
  </si>
  <si>
    <t>PC02</t>
  </si>
  <si>
    <t xml:space="preserve">Napojení na stávající kanalizaci DN 400 </t>
  </si>
  <si>
    <t>kpl</t>
  </si>
  <si>
    <t>45</t>
  </si>
  <si>
    <t>562415200</t>
  </si>
  <si>
    <t>D+M včetně obetonování - odlučovač ropných látek plastový GSOL-5/20 do 15 t</t>
  </si>
  <si>
    <t>46</t>
  </si>
  <si>
    <t>899431111</t>
  </si>
  <si>
    <t>Výšková úprava uličního vstupu nebo vpusti do 200 mm zvýšením krycího hrnce, šoupěte nebo hydrantu</t>
  </si>
  <si>
    <t>47</t>
  </si>
  <si>
    <t>899331111</t>
  </si>
  <si>
    <t>Výšková úprava uličního vstupu nebo vpusti do 200 mm zvýšením poklopu</t>
  </si>
  <si>
    <t>48</t>
  </si>
  <si>
    <t>564231111</t>
  </si>
  <si>
    <t>Podklad nebo podsyp ze štěrkopísku ŠP tl 100 mm</t>
  </si>
  <si>
    <t>3,7*5,2</t>
  </si>
  <si>
    <t>49</t>
  </si>
  <si>
    <t>PC03</t>
  </si>
  <si>
    <t>Železobeton C 30/37 XF4 vč. bednění, ocelového poklopu a ocelových úchytů</t>
  </si>
  <si>
    <t>3,5*5*0,25</t>
  </si>
  <si>
    <t>2*5*3,6*0,25</t>
  </si>
  <si>
    <t>2*3*3,6*0,25</t>
  </si>
  <si>
    <t>(3,5*5*0,25)-(0,7*0,7*0,25)</t>
  </si>
  <si>
    <t>50</t>
  </si>
  <si>
    <t>711112001</t>
  </si>
  <si>
    <t>Provedení izolace proti zemní vlhkosti svislé za studena nátěrem penetračním vč. nátěrové hmoty</t>
  </si>
  <si>
    <t>2*5*4,1</t>
  </si>
  <si>
    <t>2*3*4,1</t>
  </si>
  <si>
    <t>51</t>
  </si>
  <si>
    <t>711122131</t>
  </si>
  <si>
    <t>Provedení izolace proti zemní vlhkosti svislé za horka nátěrem asfaltovým vč. materiálu</t>
  </si>
  <si>
    <t>2*2*3*4,1</t>
  </si>
  <si>
    <t>2*2*5*4,1</t>
  </si>
  <si>
    <t>52</t>
  </si>
  <si>
    <t>"zásyp okolo zadržovací jímky"</t>
  </si>
  <si>
    <t>17*6</t>
  </si>
  <si>
    <t>53</t>
  </si>
  <si>
    <t>181102302</t>
  </si>
  <si>
    <t>Úprava pláně v zářezech se zhutněním</t>
  </si>
  <si>
    <t>"chodník"</t>
  </si>
  <si>
    <t>14,3+125+19,1</t>
  </si>
  <si>
    <t>"parkoviště a komunikace"</t>
  </si>
  <si>
    <t>242,5+312,3+799+270,1+277,1+120,6+82,8+165,5+45,1</t>
  </si>
  <si>
    <t>54</t>
  </si>
  <si>
    <t>564211111</t>
  </si>
  <si>
    <t>Podklad nebo podsyp ze štěrkopísku ŠP tl 50 mm</t>
  </si>
  <si>
    <t>"podsyp pod silniční obrubník"</t>
  </si>
  <si>
    <t>335,8*0,45</t>
  </si>
  <si>
    <t>"podsyp pod obrubník 100/250/1000"</t>
  </si>
  <si>
    <t>106,2*0,45</t>
  </si>
  <si>
    <t>55</t>
  </si>
  <si>
    <t>916131213</t>
  </si>
  <si>
    <t>Osazení silničního obrubníku betonového stojatého s boční opěrou do lože z betonu prostého</t>
  </si>
  <si>
    <t>56</t>
  </si>
  <si>
    <t>916231213</t>
  </si>
  <si>
    <t>Osazení chodníkového obrubníku betonového stojatého s boční opěrou do lože z betonu prostého</t>
  </si>
  <si>
    <t>57</t>
  </si>
  <si>
    <t>916231113</t>
  </si>
  <si>
    <t>Osazení chodníkového obrubníku betonového ležatého s boční opěrou do lože z betonu prostého</t>
  </si>
  <si>
    <t>58</t>
  </si>
  <si>
    <t>916991121</t>
  </si>
  <si>
    <t>Lože pod obrubníky, krajníky nebo obruby z dlažebních kostek z betonu prostého</t>
  </si>
  <si>
    <t>"lože pod silniční obrubník"</t>
  </si>
  <si>
    <t>335,8*0,05</t>
  </si>
  <si>
    <t>"lože pod obrubník 100/250/1000"</t>
  </si>
  <si>
    <t>106,2*0,05</t>
  </si>
  <si>
    <t>"lože pod přídlažbu ze zámkové dlažby tl.80mm"</t>
  </si>
  <si>
    <t>(335,8+18+52,2)*0,03</t>
  </si>
  <si>
    <t>59</t>
  </si>
  <si>
    <t>592174650</t>
  </si>
  <si>
    <t>obrubník betonový silniční Standard 100x15x25 cm</t>
  </si>
  <si>
    <t>"obrubník podél chodníku"</t>
  </si>
  <si>
    <t>6,4+12,8+14,2+38,1+5,8</t>
  </si>
  <si>
    <t>"obrubník podél komunikace a parkoviště"</t>
  </si>
  <si>
    <t>104,2+81,2+73,1</t>
  </si>
  <si>
    <t>60</t>
  </si>
  <si>
    <t>592174600</t>
  </si>
  <si>
    <t>obrubník betonový chodníkový 100x10x25 cm</t>
  </si>
  <si>
    <t>"osazení na ležato"</t>
  </si>
  <si>
    <t>3,6+3,6+3,6+3,6+3,6</t>
  </si>
  <si>
    <t>"osazení na stojato"</t>
  </si>
  <si>
    <t>8,4+40,8+11,7+15,6+11,7</t>
  </si>
  <si>
    <t>61</t>
  </si>
  <si>
    <t>583801100</t>
  </si>
  <si>
    <t>kostka dlažební drobná, žula, I.jakost, velikost 10 cm</t>
  </si>
  <si>
    <t>"přídlažba podél silničního obrubníku"</t>
  </si>
  <si>
    <t>335,8*0,1/5</t>
  </si>
  <si>
    <t>"jednořádek mezi kom. a park. stáním"</t>
  </si>
  <si>
    <t>52,2*0,1/5</t>
  </si>
  <si>
    <t>"přídlažba podél ležatých obrubníků"</t>
  </si>
  <si>
    <t>18*0,1/5</t>
  </si>
  <si>
    <t>62</t>
  </si>
  <si>
    <t>564751113</t>
  </si>
  <si>
    <t>Podklad z kameniva hrubého drceného vel. 32-63 mm tl 170 mm</t>
  </si>
  <si>
    <t>"konstrukční vrstva chodníku"</t>
  </si>
  <si>
    <t>16+107,4+12,1</t>
  </si>
  <si>
    <t>63</t>
  </si>
  <si>
    <t>564731111</t>
  </si>
  <si>
    <t>Podklad z kameniva hrubého drceného vel. 16-32 mm tl 100 mm</t>
  </si>
  <si>
    <t>64</t>
  </si>
  <si>
    <t>592453040</t>
  </si>
  <si>
    <t>dlažba se zámkem BEST-BEATON 20x16,5x6 cm přírodní</t>
  </si>
  <si>
    <t>10,9+105,1+13,7</t>
  </si>
  <si>
    <t>65</t>
  </si>
  <si>
    <t>592452670</t>
  </si>
  <si>
    <t>dlažba BEST-BEATON pro nevidomé 20x16,5x6 cm barevná</t>
  </si>
  <si>
    <t>1,15+1,15+1,15+1,15+1,15</t>
  </si>
  <si>
    <t>66</t>
  </si>
  <si>
    <t>596211113</t>
  </si>
  <si>
    <t>Kladení zámkové dlažby komunikací pro pěší tl 60 mm skupiny A pl přes 300 m2</t>
  </si>
  <si>
    <t>129,7+5,75</t>
  </si>
  <si>
    <t>67</t>
  </si>
  <si>
    <t>564821111</t>
  </si>
  <si>
    <t>Podklad ze štěrkodrtě ŠD tl 80 mm</t>
  </si>
  <si>
    <t>420,6+220+100+154,4</t>
  </si>
  <si>
    <t>68</t>
  </si>
  <si>
    <t>564831112</t>
  </si>
  <si>
    <t>Podklad ze štěrkodrtě ŠD tl 110 mm</t>
  </si>
  <si>
    <t>69</t>
  </si>
  <si>
    <t>564841111</t>
  </si>
  <si>
    <t>Podklad ze štěrkodrtě ŠD tl 120 mm</t>
  </si>
  <si>
    <t>70</t>
  </si>
  <si>
    <t>564841113</t>
  </si>
  <si>
    <t>Podklad ze štěrkodrtě ŠD tl 140 mm</t>
  </si>
  <si>
    <t>203,3+293,1</t>
  </si>
  <si>
    <t>71</t>
  </si>
  <si>
    <t>564851115</t>
  </si>
  <si>
    <t>Podklad ze štěrkodrtě ŠD tl 190 mm</t>
  </si>
  <si>
    <t>72</t>
  </si>
  <si>
    <t>564751111</t>
  </si>
  <si>
    <t>Podklad z kameniva hrubého drceného vel. 32-63 mm tl 150 mm</t>
  </si>
  <si>
    <t>62,4+420,6+833,4+296+351,2+270,1+16,5</t>
  </si>
  <si>
    <t>73</t>
  </si>
  <si>
    <t>573312411</t>
  </si>
  <si>
    <t>Prolití podkladu asfaltem v množství 5 kg/m2</t>
  </si>
  <si>
    <t>74</t>
  </si>
  <si>
    <t>571904111</t>
  </si>
  <si>
    <t>Posyp krytu kamenivem drceným nebo těženým do 20 kg/m2</t>
  </si>
  <si>
    <t>75</t>
  </si>
  <si>
    <t>565165111</t>
  </si>
  <si>
    <t>Asfaltový beton vrstva podkladní ACP 16 (obalované kamenivo OKS) tl 80 mm š do 3 m</t>
  </si>
  <si>
    <t>73,4+427+833,4+296+351,2+270,1+16,5</t>
  </si>
  <si>
    <t>76</t>
  </si>
  <si>
    <t>573211111</t>
  </si>
  <si>
    <t>Postřik živičný spojovací z asfaltu v množství do 0,70 kg/m2</t>
  </si>
  <si>
    <t>2285,1+2302,8</t>
  </si>
  <si>
    <t>77</t>
  </si>
  <si>
    <t>577134121</t>
  </si>
  <si>
    <t>Asfaltový beton vrstva obrusná ACO 11 (ABS) tř. I tl 40 mm š přes 3 m z nemodifikovaného asfaltu</t>
  </si>
  <si>
    <t>84,4+433,5+833,4+296+351,2+270,1+16,5</t>
  </si>
  <si>
    <t>78</t>
  </si>
  <si>
    <t>577144121</t>
  </si>
  <si>
    <t>Asfaltový beton vrstva obrusná ACO 11 (ABS) tř. I tl 50 mm š přes 3 m z nemodifikovaného asfaltu</t>
  </si>
  <si>
    <t>95,4+440+833,4+296+351,4+270,1+16,5</t>
  </si>
  <si>
    <t>79</t>
  </si>
  <si>
    <t>PC04</t>
  </si>
  <si>
    <t xml:space="preserve">Pružná asf. zálivka tl. 1cm do hl. 5cm </t>
  </si>
  <si>
    <t>"podél obrubníků"</t>
  </si>
  <si>
    <t>335,8+18</t>
  </si>
  <si>
    <t>"podél jednořádku"</t>
  </si>
  <si>
    <t>52,2*2</t>
  </si>
  <si>
    <t>"v místě lomů spádů (pracovní spáry)"</t>
  </si>
  <si>
    <t>53+57+57+6+29+32+29+9</t>
  </si>
  <si>
    <t>80</t>
  </si>
  <si>
    <t>174203301</t>
  </si>
  <si>
    <t>Zásyp rýh pro drény hl do 1,1 m</t>
  </si>
  <si>
    <t>29+29+6,2+6,2+13,7+52,2</t>
  </si>
  <si>
    <t>81</t>
  </si>
  <si>
    <t>PC05</t>
  </si>
  <si>
    <t xml:space="preserve">Výplň odvodňov. trativodů kam. hrubě drcen. 63 mm </t>
  </si>
  <si>
    <t>(29+29+6,2+6,2+13,7)*0,6+0,6</t>
  </si>
  <si>
    <t>52,2*0,4*0,6</t>
  </si>
  <si>
    <t>82</t>
  </si>
  <si>
    <t>181301114</t>
  </si>
  <si>
    <t>Rozprostření ornice tl vrstvy do 250 mm pl přes 500 m2 v rovině nebo ve svahu do 1:5</t>
  </si>
  <si>
    <t>417,5+28,9+99,4+74,8</t>
  </si>
  <si>
    <t>83</t>
  </si>
  <si>
    <t>46062</t>
  </si>
  <si>
    <t>Osetí povrchu trávou včetně dodávky osiva</t>
  </si>
  <si>
    <t>84</t>
  </si>
  <si>
    <t>915111111</t>
  </si>
  <si>
    <t>Vodorovné dopravní značení šířky 125 mm bílou barvou dělící čáry souvislé</t>
  </si>
  <si>
    <t>(19*5)+(19*5)+(7+5)+(17*10)+40,5+(12*5)</t>
  </si>
  <si>
    <t>85</t>
  </si>
  <si>
    <t>915131111</t>
  </si>
  <si>
    <t>Vodorovné dopravní značení bílou barvou přechody pro chodce, šipky, symboly</t>
  </si>
  <si>
    <t>0,6*5</t>
  </si>
  <si>
    <t>86</t>
  </si>
  <si>
    <t>404441130</t>
  </si>
  <si>
    <t>značka svislá reflexní</t>
  </si>
  <si>
    <t>87</t>
  </si>
  <si>
    <t>404452300</t>
  </si>
  <si>
    <t>sloupek Zn 70 - 350</t>
  </si>
  <si>
    <t>88</t>
  </si>
  <si>
    <t>914511111</t>
  </si>
  <si>
    <t>Montáž sloupku dopravních značek délky do 3,5 m s betonovým základem</t>
  </si>
  <si>
    <t>89</t>
  </si>
  <si>
    <t>914111111</t>
  </si>
  <si>
    <t>Montáž svislé dopravní značky do velikosti 1 m2 objímkami na sloupek nebo konzolu</t>
  </si>
  <si>
    <t>90</t>
  </si>
  <si>
    <t>5*0,4*0,4*0,6</t>
  </si>
  <si>
    <t>91</t>
  </si>
  <si>
    <t>592231230</t>
  </si>
  <si>
    <t>trouba betonová vibrolisovaná propojovací TBH-Q 30/200 PR D 30 x 200 cm</t>
  </si>
  <si>
    <t>92</t>
  </si>
  <si>
    <t>919535555</t>
  </si>
  <si>
    <t>Obetonování betonové trouby betonem prostým</t>
  </si>
  <si>
    <t>0,26*1,5</t>
  </si>
  <si>
    <t>93</t>
  </si>
  <si>
    <t>034403000</t>
  </si>
  <si>
    <t>Dopravní značení na staveništi</t>
  </si>
  <si>
    <t>Kč</t>
  </si>
  <si>
    <t>1024</t>
  </si>
  <si>
    <t>94</t>
  </si>
  <si>
    <t>013244000</t>
  </si>
  <si>
    <t>Dokumentace pro provádění stavby</t>
  </si>
  <si>
    <t>95</t>
  </si>
  <si>
    <t>013254000</t>
  </si>
  <si>
    <t>Dokumentace skutečného provedení stavby</t>
  </si>
  <si>
    <t>96</t>
  </si>
  <si>
    <t>012303000</t>
  </si>
  <si>
    <t>Geodetické práce po výstavbě</t>
  </si>
  <si>
    <t>97</t>
  </si>
  <si>
    <t>030001000</t>
  </si>
  <si>
    <t>Zařízení staveniště</t>
  </si>
  <si>
    <t>kč</t>
  </si>
  <si>
    <t>98</t>
  </si>
  <si>
    <t>998225111</t>
  </si>
  <si>
    <t>Přesun hmot pro pozemní komunikace s krytem z kamene, monolitickým betonovým nebo živičným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</si>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</sst>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1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12"/>
      <name val="Trebuchet MS"/>
      <family val="0"/>
    </font>
    <font>
      <sz val="10"/>
      <color indexed="63"/>
      <name val="Trebuchet MS"/>
      <family val="0"/>
    </font>
    <font>
      <sz val="10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8"/>
      <color indexed="55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sz val="12"/>
      <name val="Trebuchet MS"/>
      <family val="0"/>
    </font>
    <font>
      <sz val="12"/>
      <color indexed="56"/>
      <name val="Trebuchet MS"/>
      <family val="0"/>
    </font>
    <font>
      <sz val="8"/>
      <color indexed="56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63"/>
      <name val="Trebuchet MS"/>
      <family val="0"/>
    </font>
    <font>
      <sz val="8"/>
      <color indexed="20"/>
      <name val="Trebuchet MS"/>
      <family val="0"/>
    </font>
    <font>
      <i/>
      <sz val="8"/>
      <color indexed="12"/>
      <name val="Trebuchet M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0" borderId="0" applyNumberFormat="0" applyBorder="0" applyAlignment="0" applyProtection="0"/>
    <xf numFmtId="0" fontId="5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2" fillId="0" borderId="7" applyNumberFormat="0" applyFill="0" applyAlignment="0" applyProtection="0"/>
    <xf numFmtId="0" fontId="63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8" applyNumberFormat="0" applyAlignment="0" applyProtection="0"/>
    <xf numFmtId="0" fontId="66" fillId="26" borderId="8" applyNumberFormat="0" applyAlignment="0" applyProtection="0"/>
    <xf numFmtId="0" fontId="67" fillId="26" borderId="9" applyNumberFormat="0" applyAlignment="0" applyProtection="0"/>
    <xf numFmtId="0" fontId="68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193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0" fillId="0" borderId="15" xfId="0" applyBorder="1" applyAlignment="1">
      <alignment horizontal="left" vertical="top"/>
    </xf>
    <xf numFmtId="0" fontId="8" fillId="0" borderId="0" xfId="0" applyFont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165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0" fontId="0" fillId="34" borderId="0" xfId="0" applyFill="1" applyAlignment="1">
      <alignment horizontal="left" vertical="center"/>
    </xf>
    <xf numFmtId="0" fontId="7" fillId="34" borderId="17" xfId="0" applyFont="1" applyFill="1" applyBorder="1" applyAlignment="1">
      <alignment horizontal="left" vertical="center"/>
    </xf>
    <xf numFmtId="0" fontId="0" fillId="34" borderId="18" xfId="0" applyFill="1" applyBorder="1" applyAlignment="1">
      <alignment horizontal="left" vertical="center"/>
    </xf>
    <xf numFmtId="0" fontId="7" fillId="34" borderId="18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14" fillId="0" borderId="24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166" fontId="6" fillId="0" borderId="0" xfId="0" applyNumberFormat="1" applyFont="1" applyAlignment="1">
      <alignment horizontal="left" vertical="top"/>
    </xf>
    <xf numFmtId="0" fontId="0" fillId="0" borderId="23" xfId="0" applyBorder="1" applyAlignment="1">
      <alignment horizontal="left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164" fontId="16" fillId="0" borderId="22" xfId="0" applyNumberFormat="1" applyFont="1" applyBorder="1" applyAlignment="1">
      <alignment horizontal="right" vertical="center"/>
    </xf>
    <xf numFmtId="164" fontId="16" fillId="0" borderId="0" xfId="0" applyNumberFormat="1" applyFont="1" applyAlignment="1">
      <alignment horizontal="right" vertical="center"/>
    </xf>
    <xf numFmtId="167" fontId="16" fillId="0" borderId="0" xfId="0" applyNumberFormat="1" applyFont="1" applyAlignment="1">
      <alignment horizontal="right" vertical="center"/>
    </xf>
    <xf numFmtId="164" fontId="16" fillId="0" borderId="23" xfId="0" applyNumberFormat="1" applyFont="1" applyBorder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164" fontId="21" fillId="0" borderId="24" xfId="0" applyNumberFormat="1" applyFont="1" applyBorder="1" applyAlignment="1">
      <alignment horizontal="right" vertical="center"/>
    </xf>
    <xf numFmtId="164" fontId="21" fillId="0" borderId="25" xfId="0" applyNumberFormat="1" applyFont="1" applyBorder="1" applyAlignment="1">
      <alignment horizontal="right" vertical="center"/>
    </xf>
    <xf numFmtId="167" fontId="21" fillId="0" borderId="25" xfId="0" applyNumberFormat="1" applyFont="1" applyBorder="1" applyAlignment="1">
      <alignment horizontal="right" vertical="center"/>
    </xf>
    <xf numFmtId="164" fontId="21" fillId="0" borderId="26" xfId="0" applyNumberFormat="1" applyFont="1" applyBorder="1" applyAlignment="1">
      <alignment horizontal="right" vertical="center"/>
    </xf>
    <xf numFmtId="0" fontId="17" fillId="34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7" fillId="34" borderId="18" xfId="0" applyFont="1" applyFill="1" applyBorder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5" fillId="0" borderId="3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7" fontId="26" fillId="0" borderId="20" xfId="0" applyNumberFormat="1" applyFont="1" applyBorder="1" applyAlignment="1">
      <alignment horizontal="right"/>
    </xf>
    <xf numFmtId="167" fontId="26" fillId="0" borderId="21" xfId="0" applyNumberFormat="1" applyFont="1" applyBorder="1" applyAlignment="1">
      <alignment horizontal="right"/>
    </xf>
    <xf numFmtId="164" fontId="2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4" fillId="0" borderId="13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4" fillId="0" borderId="14" xfId="0" applyFont="1" applyBorder="1" applyAlignment="1">
      <alignment horizontal="left"/>
    </xf>
    <xf numFmtId="0" fontId="24" fillId="0" borderId="22" xfId="0" applyFont="1" applyBorder="1" applyAlignment="1">
      <alignment horizontal="left"/>
    </xf>
    <xf numFmtId="167" fontId="24" fillId="0" borderId="0" xfId="0" applyNumberFormat="1" applyFont="1" applyAlignment="1">
      <alignment horizontal="right"/>
    </xf>
    <xf numFmtId="167" fontId="24" fillId="0" borderId="23" xfId="0" applyNumberFormat="1" applyFont="1" applyBorder="1" applyAlignment="1">
      <alignment horizontal="right"/>
    </xf>
    <xf numFmtId="164" fontId="24" fillId="0" borderId="0" xfId="0" applyNumberFormat="1" applyFont="1" applyAlignment="1">
      <alignment horizontal="right" vertical="center"/>
    </xf>
    <xf numFmtId="0" fontId="25" fillId="0" borderId="0" xfId="0" applyFont="1" applyAlignment="1">
      <alignment horizontal="left"/>
    </xf>
    <xf numFmtId="0" fontId="0" fillId="0" borderId="33" xfId="0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 wrapText="1"/>
    </xf>
    <xf numFmtId="168" fontId="0" fillId="0" borderId="33" xfId="0" applyNumberFormat="1" applyFont="1" applyBorder="1" applyAlignment="1">
      <alignment horizontal="right" vertical="center"/>
    </xf>
    <xf numFmtId="0" fontId="11" fillId="0" borderId="33" xfId="0" applyFont="1" applyBorder="1" applyAlignment="1">
      <alignment horizontal="left" vertical="center"/>
    </xf>
    <xf numFmtId="167" fontId="11" fillId="0" borderId="0" xfId="0" applyNumberFormat="1" applyFont="1" applyAlignment="1">
      <alignment horizontal="right" vertical="center"/>
    </xf>
    <xf numFmtId="167" fontId="11" fillId="0" borderId="23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0" fontId="28" fillId="0" borderId="13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168" fontId="28" fillId="0" borderId="0" xfId="0" applyNumberFormat="1" applyFont="1" applyAlignment="1">
      <alignment horizontal="right" vertical="center"/>
    </xf>
    <xf numFmtId="0" fontId="28" fillId="0" borderId="14" xfId="0" applyFont="1" applyBorder="1" applyAlignment="1">
      <alignment horizontal="left" vertical="center"/>
    </xf>
    <xf numFmtId="0" fontId="28" fillId="0" borderId="22" xfId="0" applyFont="1" applyBorder="1" applyAlignment="1">
      <alignment horizontal="left" vertical="center"/>
    </xf>
    <xf numFmtId="0" fontId="28" fillId="0" borderId="23" xfId="0" applyFont="1" applyBorder="1" applyAlignment="1">
      <alignment horizontal="left" vertical="center"/>
    </xf>
    <xf numFmtId="0" fontId="29" fillId="0" borderId="13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9" fillId="0" borderId="14" xfId="0" applyFont="1" applyBorder="1" applyAlignment="1">
      <alignment horizontal="left" vertical="center"/>
    </xf>
    <xf numFmtId="0" fontId="29" fillId="0" borderId="22" xfId="0" applyFont="1" applyBorder="1" applyAlignment="1">
      <alignment horizontal="left" vertical="center"/>
    </xf>
    <xf numFmtId="0" fontId="29" fillId="0" borderId="23" xfId="0" applyFont="1" applyBorder="1" applyAlignment="1">
      <alignment horizontal="left" vertical="center"/>
    </xf>
    <xf numFmtId="0" fontId="30" fillId="0" borderId="33" xfId="0" applyFont="1" applyBorder="1" applyAlignment="1">
      <alignment horizontal="center" vertical="center"/>
    </xf>
    <xf numFmtId="49" fontId="30" fillId="0" borderId="33" xfId="0" applyNumberFormat="1" applyFont="1" applyBorder="1" applyAlignment="1">
      <alignment horizontal="left" vertical="center" wrapText="1"/>
    </xf>
    <xf numFmtId="0" fontId="30" fillId="0" borderId="33" xfId="0" applyFont="1" applyBorder="1" applyAlignment="1">
      <alignment horizontal="center" vertical="center" wrapText="1"/>
    </xf>
    <xf numFmtId="168" fontId="30" fillId="0" borderId="33" xfId="0" applyNumberFormat="1" applyFont="1" applyBorder="1" applyAlignment="1">
      <alignment horizontal="right" vertical="center"/>
    </xf>
    <xf numFmtId="0" fontId="11" fillId="0" borderId="25" xfId="0" applyFont="1" applyBorder="1" applyAlignment="1">
      <alignment horizontal="center" vertical="center"/>
    </xf>
    <xf numFmtId="167" fontId="11" fillId="0" borderId="25" xfId="0" applyNumberFormat="1" applyFont="1" applyBorder="1" applyAlignment="1">
      <alignment horizontal="right" vertical="center"/>
    </xf>
    <xf numFmtId="167" fontId="11" fillId="0" borderId="26" xfId="0" applyNumberFormat="1" applyFont="1" applyBorder="1" applyAlignment="1">
      <alignment horizontal="right" vertical="center"/>
    </xf>
    <xf numFmtId="0" fontId="69" fillId="0" borderId="0" xfId="36" applyFont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9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0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164" fontId="1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164" fontId="17" fillId="34" borderId="0" xfId="0" applyNumberFormat="1" applyFont="1" applyFill="1" applyAlignment="1">
      <alignment horizontal="right" vertical="center"/>
    </xf>
    <xf numFmtId="0" fontId="0" fillId="34" borderId="0" xfId="0" applyFill="1" applyAlignment="1">
      <alignment horizontal="left" vertical="center"/>
    </xf>
    <xf numFmtId="0" fontId="3" fillId="34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top"/>
    </xf>
    <xf numFmtId="164" fontId="20" fillId="0" borderId="0" xfId="0" applyNumberFormat="1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6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6" fillId="34" borderId="17" xfId="0" applyFont="1" applyFill="1" applyBorder="1" applyAlignment="1">
      <alignment horizontal="center" vertical="center"/>
    </xf>
    <xf numFmtId="0" fontId="0" fillId="34" borderId="18" xfId="0" applyFill="1" applyBorder="1" applyAlignment="1">
      <alignment horizontal="left" vertical="center"/>
    </xf>
    <xf numFmtId="0" fontId="6" fillId="34" borderId="18" xfId="0" applyFont="1" applyFill="1" applyBorder="1" applyAlignment="1">
      <alignment horizontal="center" vertical="center"/>
    </xf>
    <xf numFmtId="0" fontId="0" fillId="34" borderId="34" xfId="0" applyFill="1" applyBorder="1" applyAlignment="1">
      <alignment horizontal="left" vertical="center"/>
    </xf>
    <xf numFmtId="165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164" fontId="12" fillId="0" borderId="0" xfId="0" applyNumberFormat="1" applyFont="1" applyAlignment="1">
      <alignment horizontal="right" vertical="center"/>
    </xf>
    <xf numFmtId="0" fontId="7" fillId="34" borderId="18" xfId="0" applyFont="1" applyFill="1" applyBorder="1" applyAlignment="1">
      <alignment horizontal="left" vertical="center"/>
    </xf>
    <xf numFmtId="164" fontId="7" fillId="34" borderId="18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164" fontId="10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164" fontId="9" fillId="0" borderId="0" xfId="0" applyNumberFormat="1" applyFont="1" applyAlignment="1">
      <alignment horizontal="right" vertical="center"/>
    </xf>
    <xf numFmtId="164" fontId="25" fillId="0" borderId="0" xfId="0" applyNumberFormat="1" applyFont="1" applyAlignment="1">
      <alignment horizontal="right"/>
    </xf>
    <xf numFmtId="0" fontId="24" fillId="0" borderId="0" xfId="0" applyFont="1" applyAlignment="1">
      <alignment horizontal="left"/>
    </xf>
    <xf numFmtId="0" fontId="70" fillId="33" borderId="0" xfId="36" applyFont="1" applyFill="1" applyAlignment="1" applyProtection="1">
      <alignment horizontal="center" vertical="center"/>
      <protection/>
    </xf>
    <xf numFmtId="0" fontId="0" fillId="0" borderId="33" xfId="0" applyFont="1" applyBorder="1" applyAlignment="1">
      <alignment horizontal="left" vertical="center" wrapText="1"/>
    </xf>
    <xf numFmtId="0" fontId="0" fillId="0" borderId="33" xfId="0" applyBorder="1" applyAlignment="1">
      <alignment horizontal="left" vertical="center"/>
    </xf>
    <xf numFmtId="164" fontId="0" fillId="0" borderId="33" xfId="0" applyNumberFormat="1" applyFont="1" applyBorder="1" applyAlignment="1">
      <alignment horizontal="right" vertical="center"/>
    </xf>
    <xf numFmtId="164" fontId="17" fillId="0" borderId="0" xfId="0" applyNumberFormat="1" applyFont="1" applyAlignment="1">
      <alignment horizontal="right"/>
    </xf>
    <xf numFmtId="164" fontId="23" fillId="0" borderId="0" xfId="0" applyNumberFormat="1" applyFont="1" applyAlignment="1">
      <alignment horizontal="right"/>
    </xf>
    <xf numFmtId="0" fontId="28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/>
    </xf>
    <xf numFmtId="0" fontId="30" fillId="0" borderId="33" xfId="0" applyFont="1" applyBorder="1" applyAlignment="1">
      <alignment horizontal="left" vertical="center" wrapText="1"/>
    </xf>
    <xf numFmtId="0" fontId="30" fillId="0" borderId="33" xfId="0" applyFont="1" applyBorder="1" applyAlignment="1">
      <alignment horizontal="left" vertical="center"/>
    </xf>
    <xf numFmtId="164" fontId="30" fillId="0" borderId="33" xfId="0" applyNumberFormat="1" applyFont="1" applyBorder="1" applyAlignment="1">
      <alignment horizontal="right" vertical="center"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/>
    </xf>
    <xf numFmtId="166" fontId="6" fillId="0" borderId="0" xfId="0" applyNumberFormat="1" applyFont="1" applyAlignment="1">
      <alignment horizontal="left" vertical="top"/>
    </xf>
    <xf numFmtId="0" fontId="6" fillId="34" borderId="31" xfId="0" applyFont="1" applyFill="1" applyBorder="1" applyAlignment="1">
      <alignment horizontal="center" vertical="center" wrapText="1"/>
    </xf>
    <xf numFmtId="0" fontId="0" fillId="34" borderId="31" xfId="0" applyFill="1" applyBorder="1" applyAlignment="1">
      <alignment horizontal="center" vertical="center" wrapText="1"/>
    </xf>
    <xf numFmtId="0" fontId="0" fillId="34" borderId="32" xfId="0" applyFill="1" applyBorder="1" applyAlignment="1">
      <alignment horizontal="center" vertical="center" wrapText="1"/>
    </xf>
    <xf numFmtId="164" fontId="25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6" fillId="34" borderId="0" xfId="0" applyFont="1" applyFill="1" applyAlignment="1">
      <alignment horizontal="center" vertical="center"/>
    </xf>
    <xf numFmtId="164" fontId="23" fillId="0" borderId="0" xfId="0" applyNumberFormat="1" applyFont="1" applyAlignment="1">
      <alignment horizontal="right" vertical="center"/>
    </xf>
    <xf numFmtId="164" fontId="11" fillId="0" borderId="0" xfId="0" applyNumberFormat="1" applyFont="1" applyAlignment="1">
      <alignment horizontal="right" vertical="center"/>
    </xf>
    <xf numFmtId="164" fontId="10" fillId="0" borderId="0" xfId="0" applyNumberFormat="1" applyFont="1" applyAlignment="1">
      <alignment horizontal="right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53BF7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C1827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53BF7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C1827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3"/>
  <sheetViews>
    <sheetView showGridLines="0" tabSelected="1" zoomScalePageLayoutView="0" workbookViewId="0" topLeftCell="A1">
      <pane ySplit="1" topLeftCell="A75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.66796875" style="2" customWidth="1"/>
    <col min="44" max="44" width="10.66015625" style="1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89" width="10.66015625" style="2" hidden="1" customWidth="1"/>
    <col min="90" max="16384" width="10.66015625" style="1" customWidth="1"/>
  </cols>
  <sheetData>
    <row r="1" spans="1:256" s="3" customFormat="1" ht="22.5" customHeight="1">
      <c r="A1" s="132" t="s">
        <v>0</v>
      </c>
      <c r="B1" s="133"/>
      <c r="C1" s="133"/>
      <c r="D1" s="134" t="s">
        <v>1</v>
      </c>
      <c r="E1" s="133"/>
      <c r="F1" s="133"/>
      <c r="G1" s="133"/>
      <c r="H1" s="133"/>
      <c r="I1" s="133"/>
      <c r="J1" s="133"/>
      <c r="K1" s="135" t="s">
        <v>520</v>
      </c>
      <c r="L1" s="135"/>
      <c r="M1" s="135"/>
      <c r="N1" s="135"/>
      <c r="O1" s="135"/>
      <c r="P1" s="135"/>
      <c r="Q1" s="135"/>
      <c r="R1" s="135"/>
      <c r="S1" s="135"/>
      <c r="T1" s="133"/>
      <c r="U1" s="133"/>
      <c r="V1" s="133"/>
      <c r="W1" s="135" t="s">
        <v>521</v>
      </c>
      <c r="X1" s="135"/>
      <c r="Y1" s="135"/>
      <c r="Z1" s="135"/>
      <c r="AA1" s="135"/>
      <c r="AB1" s="135"/>
      <c r="AC1" s="135"/>
      <c r="AD1" s="135"/>
      <c r="AE1" s="135"/>
      <c r="AF1" s="135"/>
      <c r="AG1" s="133"/>
      <c r="AH1" s="133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</v>
      </c>
      <c r="BU1" s="4" t="s">
        <v>3</v>
      </c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165" t="s">
        <v>4</v>
      </c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R2" s="141" t="s">
        <v>5</v>
      </c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C4" s="162" t="s">
        <v>9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1"/>
      <c r="AS4" s="12" t="s">
        <v>10</v>
      </c>
      <c r="BS4" s="6" t="s">
        <v>11</v>
      </c>
    </row>
    <row r="5" spans="2:71" s="2" customFormat="1" ht="15" customHeight="1">
      <c r="B5" s="10"/>
      <c r="D5" s="13" t="s">
        <v>12</v>
      </c>
      <c r="K5" s="149" t="s">
        <v>13</v>
      </c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Q5" s="11"/>
      <c r="BS5" s="6" t="s">
        <v>6</v>
      </c>
    </row>
    <row r="6" spans="2:71" s="2" customFormat="1" ht="37.5" customHeight="1">
      <c r="B6" s="10"/>
      <c r="D6" s="15" t="s">
        <v>14</v>
      </c>
      <c r="K6" s="166" t="s">
        <v>15</v>
      </c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Q6" s="11"/>
      <c r="BS6" s="6" t="s">
        <v>16</v>
      </c>
    </row>
    <row r="7" spans="2:71" s="2" customFormat="1" ht="15" customHeight="1">
      <c r="B7" s="10"/>
      <c r="D7" s="16" t="s">
        <v>17</v>
      </c>
      <c r="K7" s="14"/>
      <c r="AK7" s="16" t="s">
        <v>18</v>
      </c>
      <c r="AN7" s="14"/>
      <c r="AQ7" s="11"/>
      <c r="BS7" s="6" t="s">
        <v>19</v>
      </c>
    </row>
    <row r="8" spans="2:71" s="2" customFormat="1" ht="15" customHeight="1">
      <c r="B8" s="10"/>
      <c r="D8" s="16" t="s">
        <v>20</v>
      </c>
      <c r="K8" s="14" t="s">
        <v>21</v>
      </c>
      <c r="AK8" s="16" t="s">
        <v>22</v>
      </c>
      <c r="AN8" s="14" t="s">
        <v>23</v>
      </c>
      <c r="AQ8" s="11"/>
      <c r="BS8" s="6" t="s">
        <v>19</v>
      </c>
    </row>
    <row r="9" spans="2:71" s="2" customFormat="1" ht="15" customHeight="1">
      <c r="B9" s="10"/>
      <c r="AQ9" s="11"/>
      <c r="BS9" s="6" t="s">
        <v>19</v>
      </c>
    </row>
    <row r="10" spans="2:71" s="2" customFormat="1" ht="15" customHeight="1">
      <c r="B10" s="10"/>
      <c r="D10" s="16" t="s">
        <v>24</v>
      </c>
      <c r="AK10" s="16" t="s">
        <v>25</v>
      </c>
      <c r="AN10" s="14"/>
      <c r="AQ10" s="11"/>
      <c r="BS10" s="6" t="s">
        <v>16</v>
      </c>
    </row>
    <row r="11" spans="2:71" s="2" customFormat="1" ht="19.5" customHeight="1">
      <c r="B11" s="10"/>
      <c r="E11" s="14" t="s">
        <v>26</v>
      </c>
      <c r="AK11" s="16" t="s">
        <v>27</v>
      </c>
      <c r="AN11" s="14"/>
      <c r="AQ11" s="11"/>
      <c r="BS11" s="6" t="s">
        <v>16</v>
      </c>
    </row>
    <row r="12" spans="2:71" s="2" customFormat="1" ht="7.5" customHeight="1">
      <c r="B12" s="10"/>
      <c r="AQ12" s="11"/>
      <c r="BS12" s="6" t="s">
        <v>16</v>
      </c>
    </row>
    <row r="13" spans="2:71" s="2" customFormat="1" ht="15" customHeight="1">
      <c r="B13" s="10"/>
      <c r="D13" s="16" t="s">
        <v>28</v>
      </c>
      <c r="AK13" s="16" t="s">
        <v>25</v>
      </c>
      <c r="AN13" s="14"/>
      <c r="AQ13" s="11"/>
      <c r="BS13" s="6" t="s">
        <v>16</v>
      </c>
    </row>
    <row r="14" spans="2:71" s="2" customFormat="1" ht="15.75" customHeight="1">
      <c r="B14" s="10"/>
      <c r="E14" s="14" t="s">
        <v>29</v>
      </c>
      <c r="AK14" s="16" t="s">
        <v>27</v>
      </c>
      <c r="AN14" s="14"/>
      <c r="AQ14" s="11"/>
      <c r="BS14" s="6" t="s">
        <v>16</v>
      </c>
    </row>
    <row r="15" spans="2:71" s="2" customFormat="1" ht="7.5" customHeight="1">
      <c r="B15" s="10"/>
      <c r="AQ15" s="11"/>
      <c r="BS15" s="6" t="s">
        <v>3</v>
      </c>
    </row>
    <row r="16" spans="2:71" s="2" customFormat="1" ht="15" customHeight="1">
      <c r="B16" s="10"/>
      <c r="D16" s="16" t="s">
        <v>30</v>
      </c>
      <c r="AK16" s="16" t="s">
        <v>25</v>
      </c>
      <c r="AN16" s="14"/>
      <c r="AQ16" s="11"/>
      <c r="BS16" s="6" t="s">
        <v>3</v>
      </c>
    </row>
    <row r="17" spans="2:71" s="2" customFormat="1" ht="19.5" customHeight="1">
      <c r="B17" s="10"/>
      <c r="E17" s="14" t="s">
        <v>31</v>
      </c>
      <c r="AK17" s="16" t="s">
        <v>27</v>
      </c>
      <c r="AN17" s="14"/>
      <c r="AQ17" s="11"/>
      <c r="BS17" s="6" t="s">
        <v>32</v>
      </c>
    </row>
    <row r="18" spans="2:71" s="2" customFormat="1" ht="7.5" customHeight="1">
      <c r="B18" s="10"/>
      <c r="AQ18" s="11"/>
      <c r="BS18" s="6" t="s">
        <v>6</v>
      </c>
    </row>
    <row r="19" spans="2:71" s="2" customFormat="1" ht="15" customHeight="1">
      <c r="B19" s="10"/>
      <c r="D19" s="16" t="s">
        <v>33</v>
      </c>
      <c r="AK19" s="16" t="s">
        <v>25</v>
      </c>
      <c r="AN19" s="14"/>
      <c r="AQ19" s="11"/>
      <c r="BS19" s="6" t="s">
        <v>6</v>
      </c>
    </row>
    <row r="20" spans="2:43" s="2" customFormat="1" ht="19.5" customHeight="1">
      <c r="B20" s="10"/>
      <c r="E20" s="14" t="s">
        <v>34</v>
      </c>
      <c r="AK20" s="16" t="s">
        <v>27</v>
      </c>
      <c r="AN20" s="14"/>
      <c r="AQ20" s="11"/>
    </row>
    <row r="21" spans="2:43" s="2" customFormat="1" ht="7.5" customHeight="1">
      <c r="B21" s="10"/>
      <c r="AQ21" s="11"/>
    </row>
    <row r="22" spans="2:43" s="2" customFormat="1" ht="7.5" customHeight="1">
      <c r="B22" s="10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Q22" s="11"/>
    </row>
    <row r="23" spans="2:43" s="2" customFormat="1" ht="15" customHeight="1">
      <c r="B23" s="10"/>
      <c r="D23" s="18" t="s">
        <v>35</v>
      </c>
      <c r="AK23" s="167">
        <f>ROUND($AG$87,2)</f>
        <v>0</v>
      </c>
      <c r="AL23" s="142"/>
      <c r="AM23" s="142"/>
      <c r="AN23" s="142"/>
      <c r="AO23" s="142"/>
      <c r="AQ23" s="11"/>
    </row>
    <row r="24" spans="2:43" s="2" customFormat="1" ht="15" customHeight="1">
      <c r="B24" s="10"/>
      <c r="D24" s="18" t="s">
        <v>36</v>
      </c>
      <c r="AK24" s="167">
        <f>ROUND($AG$90,2)</f>
        <v>0</v>
      </c>
      <c r="AL24" s="142"/>
      <c r="AM24" s="142"/>
      <c r="AN24" s="142"/>
      <c r="AO24" s="142"/>
      <c r="AQ24" s="11"/>
    </row>
    <row r="25" spans="2:43" s="6" customFormat="1" ht="7.5" customHeight="1">
      <c r="B25" s="19"/>
      <c r="AQ25" s="20"/>
    </row>
    <row r="26" spans="2:43" s="6" customFormat="1" ht="27" customHeight="1">
      <c r="B26" s="19"/>
      <c r="D26" s="21" t="s">
        <v>37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163">
        <f>ROUND($AK$23+$AK$24,2)</f>
        <v>0</v>
      </c>
      <c r="AL26" s="164"/>
      <c r="AM26" s="164"/>
      <c r="AN26" s="164"/>
      <c r="AO26" s="164"/>
      <c r="AQ26" s="20"/>
    </row>
    <row r="27" spans="2:43" s="6" customFormat="1" ht="7.5" customHeight="1">
      <c r="B27" s="19"/>
      <c r="AQ27" s="20"/>
    </row>
    <row r="28" spans="2:43" s="6" customFormat="1" ht="15" customHeight="1">
      <c r="B28" s="23"/>
      <c r="D28" s="24" t="s">
        <v>38</v>
      </c>
      <c r="F28" s="24" t="s">
        <v>39</v>
      </c>
      <c r="L28" s="157">
        <v>0.21</v>
      </c>
      <c r="M28" s="158"/>
      <c r="N28" s="158"/>
      <c r="O28" s="158"/>
      <c r="T28" s="26" t="s">
        <v>40</v>
      </c>
      <c r="W28" s="159">
        <f>ROUND($AZ$87+SUM($CD$91:$CD$91),2)</f>
        <v>0</v>
      </c>
      <c r="X28" s="158"/>
      <c r="Y28" s="158"/>
      <c r="Z28" s="158"/>
      <c r="AA28" s="158"/>
      <c r="AB28" s="158"/>
      <c r="AC28" s="158"/>
      <c r="AD28" s="158"/>
      <c r="AE28" s="158"/>
      <c r="AK28" s="159">
        <f>ROUND($AV$87+SUM($BY$91:$BY$91),2)</f>
        <v>0</v>
      </c>
      <c r="AL28" s="158"/>
      <c r="AM28" s="158"/>
      <c r="AN28" s="158"/>
      <c r="AO28" s="158"/>
      <c r="AQ28" s="27"/>
    </row>
    <row r="29" spans="2:43" s="6" customFormat="1" ht="15" customHeight="1">
      <c r="B29" s="23"/>
      <c r="F29" s="24" t="s">
        <v>41</v>
      </c>
      <c r="L29" s="157">
        <v>0.15</v>
      </c>
      <c r="M29" s="158"/>
      <c r="N29" s="158"/>
      <c r="O29" s="158"/>
      <c r="T29" s="26" t="s">
        <v>40</v>
      </c>
      <c r="W29" s="159">
        <f>ROUND($BA$87+SUM($CE$91:$CE$91),2)</f>
        <v>0</v>
      </c>
      <c r="X29" s="158"/>
      <c r="Y29" s="158"/>
      <c r="Z29" s="158"/>
      <c r="AA29" s="158"/>
      <c r="AB29" s="158"/>
      <c r="AC29" s="158"/>
      <c r="AD29" s="158"/>
      <c r="AE29" s="158"/>
      <c r="AK29" s="159">
        <f>ROUND($AW$87+SUM($BZ$91:$BZ$91),2)</f>
        <v>0</v>
      </c>
      <c r="AL29" s="158"/>
      <c r="AM29" s="158"/>
      <c r="AN29" s="158"/>
      <c r="AO29" s="158"/>
      <c r="AQ29" s="27"/>
    </row>
    <row r="30" spans="2:43" s="6" customFormat="1" ht="15" customHeight="1" hidden="1">
      <c r="B30" s="23"/>
      <c r="F30" s="24" t="s">
        <v>42</v>
      </c>
      <c r="L30" s="157">
        <v>0.21</v>
      </c>
      <c r="M30" s="158"/>
      <c r="N30" s="158"/>
      <c r="O30" s="158"/>
      <c r="T30" s="26" t="s">
        <v>40</v>
      </c>
      <c r="W30" s="159">
        <f>ROUND($BB$87+SUM($CF$91:$CF$91),2)</f>
        <v>0</v>
      </c>
      <c r="X30" s="158"/>
      <c r="Y30" s="158"/>
      <c r="Z30" s="158"/>
      <c r="AA30" s="158"/>
      <c r="AB30" s="158"/>
      <c r="AC30" s="158"/>
      <c r="AD30" s="158"/>
      <c r="AE30" s="158"/>
      <c r="AK30" s="159">
        <v>0</v>
      </c>
      <c r="AL30" s="158"/>
      <c r="AM30" s="158"/>
      <c r="AN30" s="158"/>
      <c r="AO30" s="158"/>
      <c r="AQ30" s="27"/>
    </row>
    <row r="31" spans="2:43" s="6" customFormat="1" ht="15" customHeight="1" hidden="1">
      <c r="B31" s="23"/>
      <c r="F31" s="24" t="s">
        <v>43</v>
      </c>
      <c r="L31" s="157">
        <v>0.15</v>
      </c>
      <c r="M31" s="158"/>
      <c r="N31" s="158"/>
      <c r="O31" s="158"/>
      <c r="T31" s="26" t="s">
        <v>40</v>
      </c>
      <c r="W31" s="159">
        <f>ROUND($BC$87+SUM($CG$91:$CG$91),2)</f>
        <v>0</v>
      </c>
      <c r="X31" s="158"/>
      <c r="Y31" s="158"/>
      <c r="Z31" s="158"/>
      <c r="AA31" s="158"/>
      <c r="AB31" s="158"/>
      <c r="AC31" s="158"/>
      <c r="AD31" s="158"/>
      <c r="AE31" s="158"/>
      <c r="AK31" s="159">
        <v>0</v>
      </c>
      <c r="AL31" s="158"/>
      <c r="AM31" s="158"/>
      <c r="AN31" s="158"/>
      <c r="AO31" s="158"/>
      <c r="AQ31" s="27"/>
    </row>
    <row r="32" spans="2:43" s="6" customFormat="1" ht="15" customHeight="1" hidden="1">
      <c r="B32" s="23"/>
      <c r="F32" s="24" t="s">
        <v>44</v>
      </c>
      <c r="L32" s="157">
        <v>0</v>
      </c>
      <c r="M32" s="158"/>
      <c r="N32" s="158"/>
      <c r="O32" s="158"/>
      <c r="T32" s="26" t="s">
        <v>40</v>
      </c>
      <c r="W32" s="159">
        <f>ROUND($BD$87+SUM($CH$91:$CH$91),2)</f>
        <v>0</v>
      </c>
      <c r="X32" s="158"/>
      <c r="Y32" s="158"/>
      <c r="Z32" s="158"/>
      <c r="AA32" s="158"/>
      <c r="AB32" s="158"/>
      <c r="AC32" s="158"/>
      <c r="AD32" s="158"/>
      <c r="AE32" s="158"/>
      <c r="AK32" s="159">
        <v>0</v>
      </c>
      <c r="AL32" s="158"/>
      <c r="AM32" s="158"/>
      <c r="AN32" s="158"/>
      <c r="AO32" s="158"/>
      <c r="AQ32" s="27"/>
    </row>
    <row r="33" spans="2:43" s="6" customFormat="1" ht="7.5" customHeight="1">
      <c r="B33" s="19"/>
      <c r="AQ33" s="20"/>
    </row>
    <row r="34" spans="2:43" s="6" customFormat="1" ht="27" customHeight="1">
      <c r="B34" s="19"/>
      <c r="C34" s="28"/>
      <c r="D34" s="29" t="s">
        <v>45</v>
      </c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1" t="s">
        <v>46</v>
      </c>
      <c r="U34" s="30"/>
      <c r="V34" s="30"/>
      <c r="W34" s="30"/>
      <c r="X34" s="160" t="s">
        <v>47</v>
      </c>
      <c r="Y34" s="154"/>
      <c r="Z34" s="154"/>
      <c r="AA34" s="154"/>
      <c r="AB34" s="154"/>
      <c r="AC34" s="30"/>
      <c r="AD34" s="30"/>
      <c r="AE34" s="30"/>
      <c r="AF34" s="30"/>
      <c r="AG34" s="30"/>
      <c r="AH34" s="30"/>
      <c r="AI34" s="30"/>
      <c r="AJ34" s="30"/>
      <c r="AK34" s="161">
        <f>ROUND(SUM($AK$26:$AK$32),2)</f>
        <v>0</v>
      </c>
      <c r="AL34" s="154"/>
      <c r="AM34" s="154"/>
      <c r="AN34" s="154"/>
      <c r="AO34" s="156"/>
      <c r="AP34" s="28"/>
      <c r="AQ34" s="20"/>
    </row>
    <row r="35" spans="2:43" s="6" customFormat="1" ht="15" customHeight="1">
      <c r="B35" s="19"/>
      <c r="AQ35" s="20"/>
    </row>
    <row r="36" spans="2:43" s="2" customFormat="1" ht="14.25" customHeight="1">
      <c r="B36" s="10"/>
      <c r="AQ36" s="11"/>
    </row>
    <row r="37" spans="2:43" s="2" customFormat="1" ht="14.25" customHeight="1">
      <c r="B37" s="10"/>
      <c r="AQ37" s="11"/>
    </row>
    <row r="38" spans="2:43" s="2" customFormat="1" ht="14.25" customHeight="1">
      <c r="B38" s="10"/>
      <c r="AQ38" s="11"/>
    </row>
    <row r="39" spans="2:43" s="2" customFormat="1" ht="14.25" customHeight="1">
      <c r="B39" s="10"/>
      <c r="AQ39" s="11"/>
    </row>
    <row r="40" spans="2:43" s="2" customFormat="1" ht="14.25" customHeight="1">
      <c r="B40" s="10"/>
      <c r="AQ40" s="11"/>
    </row>
    <row r="41" spans="2:43" s="2" customFormat="1" ht="14.25" customHeight="1">
      <c r="B41" s="10"/>
      <c r="AQ41" s="11"/>
    </row>
    <row r="42" spans="2:43" s="2" customFormat="1" ht="14.25" customHeight="1">
      <c r="B42" s="10"/>
      <c r="AQ42" s="11"/>
    </row>
    <row r="43" spans="2:43" s="2" customFormat="1" ht="14.25" customHeight="1">
      <c r="B43" s="10"/>
      <c r="AQ43" s="11"/>
    </row>
    <row r="44" spans="2:43" s="2" customFormat="1" ht="14.25" customHeight="1">
      <c r="B44" s="10"/>
      <c r="AQ44" s="11"/>
    </row>
    <row r="45" spans="2:43" s="2" customFormat="1" ht="14.25" customHeight="1">
      <c r="B45" s="10"/>
      <c r="AQ45" s="11"/>
    </row>
    <row r="46" spans="2:43" s="2" customFormat="1" ht="14.25" customHeight="1">
      <c r="B46" s="10"/>
      <c r="AQ46" s="11"/>
    </row>
    <row r="47" spans="2:43" s="2" customFormat="1" ht="14.25" customHeight="1">
      <c r="B47" s="10"/>
      <c r="AQ47" s="11"/>
    </row>
    <row r="48" spans="2:43" s="2" customFormat="1" ht="14.25" customHeight="1">
      <c r="B48" s="10"/>
      <c r="AQ48" s="11"/>
    </row>
    <row r="49" spans="2:43" s="6" customFormat="1" ht="15.75" customHeight="1">
      <c r="B49" s="19"/>
      <c r="D49" s="32" t="s">
        <v>48</v>
      </c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4"/>
      <c r="AC49" s="32" t="s">
        <v>49</v>
      </c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4"/>
      <c r="AQ49" s="20"/>
    </row>
    <row r="50" spans="2:43" s="2" customFormat="1" ht="14.25" customHeight="1">
      <c r="B50" s="10"/>
      <c r="D50" s="35"/>
      <c r="Z50" s="36"/>
      <c r="AC50" s="35"/>
      <c r="AO50" s="36"/>
      <c r="AQ50" s="11"/>
    </row>
    <row r="51" spans="2:43" s="2" customFormat="1" ht="14.25" customHeight="1">
      <c r="B51" s="10"/>
      <c r="D51" s="35"/>
      <c r="Z51" s="36"/>
      <c r="AC51" s="35"/>
      <c r="AO51" s="36"/>
      <c r="AQ51" s="11"/>
    </row>
    <row r="52" spans="2:43" s="2" customFormat="1" ht="14.25" customHeight="1">
      <c r="B52" s="10"/>
      <c r="D52" s="35"/>
      <c r="Z52" s="36"/>
      <c r="AC52" s="35"/>
      <c r="AO52" s="36"/>
      <c r="AQ52" s="11"/>
    </row>
    <row r="53" spans="2:43" s="2" customFormat="1" ht="14.25" customHeight="1">
      <c r="B53" s="10"/>
      <c r="D53" s="35"/>
      <c r="Z53" s="36"/>
      <c r="AC53" s="35"/>
      <c r="AO53" s="36"/>
      <c r="AQ53" s="11"/>
    </row>
    <row r="54" spans="2:43" s="2" customFormat="1" ht="14.25" customHeight="1">
      <c r="B54" s="10"/>
      <c r="D54" s="35"/>
      <c r="Z54" s="36"/>
      <c r="AC54" s="35"/>
      <c r="AO54" s="36"/>
      <c r="AQ54" s="11"/>
    </row>
    <row r="55" spans="2:43" s="2" customFormat="1" ht="14.25" customHeight="1">
      <c r="B55" s="10"/>
      <c r="D55" s="35"/>
      <c r="Z55" s="36"/>
      <c r="AC55" s="35"/>
      <c r="AO55" s="36"/>
      <c r="AQ55" s="11"/>
    </row>
    <row r="56" spans="2:43" s="2" customFormat="1" ht="14.25" customHeight="1">
      <c r="B56" s="10"/>
      <c r="D56" s="35"/>
      <c r="Z56" s="36"/>
      <c r="AC56" s="35"/>
      <c r="AO56" s="36"/>
      <c r="AQ56" s="11"/>
    </row>
    <row r="57" spans="2:43" s="2" customFormat="1" ht="14.25" customHeight="1">
      <c r="B57" s="10"/>
      <c r="D57" s="35"/>
      <c r="Z57" s="36"/>
      <c r="AC57" s="35"/>
      <c r="AO57" s="36"/>
      <c r="AQ57" s="11"/>
    </row>
    <row r="58" spans="2:43" s="6" customFormat="1" ht="15.75" customHeight="1">
      <c r="B58" s="19"/>
      <c r="D58" s="37" t="s">
        <v>50</v>
      </c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9" t="s">
        <v>51</v>
      </c>
      <c r="S58" s="38"/>
      <c r="T58" s="38"/>
      <c r="U58" s="38"/>
      <c r="V58" s="38"/>
      <c r="W58" s="38"/>
      <c r="X58" s="38"/>
      <c r="Y58" s="38"/>
      <c r="Z58" s="40"/>
      <c r="AC58" s="37" t="s">
        <v>50</v>
      </c>
      <c r="AD58" s="38"/>
      <c r="AE58" s="38"/>
      <c r="AF58" s="38"/>
      <c r="AG58" s="38"/>
      <c r="AH58" s="38"/>
      <c r="AI58" s="38"/>
      <c r="AJ58" s="38"/>
      <c r="AK58" s="38"/>
      <c r="AL58" s="38"/>
      <c r="AM58" s="39" t="s">
        <v>51</v>
      </c>
      <c r="AN58" s="38"/>
      <c r="AO58" s="40"/>
      <c r="AQ58" s="20"/>
    </row>
    <row r="59" spans="2:43" s="2" customFormat="1" ht="14.25" customHeight="1">
      <c r="B59" s="10"/>
      <c r="AQ59" s="11"/>
    </row>
    <row r="60" spans="2:43" s="6" customFormat="1" ht="15.75" customHeight="1">
      <c r="B60" s="19"/>
      <c r="D60" s="32" t="s">
        <v>52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4"/>
      <c r="AC60" s="32" t="s">
        <v>53</v>
      </c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4"/>
      <c r="AQ60" s="20"/>
    </row>
    <row r="61" spans="2:43" s="2" customFormat="1" ht="14.25" customHeight="1">
      <c r="B61" s="10"/>
      <c r="D61" s="35"/>
      <c r="Z61" s="36"/>
      <c r="AC61" s="35"/>
      <c r="AO61" s="36"/>
      <c r="AQ61" s="11"/>
    </row>
    <row r="62" spans="2:43" s="2" customFormat="1" ht="14.25" customHeight="1">
      <c r="B62" s="10"/>
      <c r="D62" s="35"/>
      <c r="Z62" s="36"/>
      <c r="AC62" s="35"/>
      <c r="AO62" s="36"/>
      <c r="AQ62" s="11"/>
    </row>
    <row r="63" spans="2:43" s="2" customFormat="1" ht="14.25" customHeight="1">
      <c r="B63" s="10"/>
      <c r="D63" s="35"/>
      <c r="Z63" s="36"/>
      <c r="AC63" s="35"/>
      <c r="AO63" s="36"/>
      <c r="AQ63" s="11"/>
    </row>
    <row r="64" spans="2:43" s="2" customFormat="1" ht="14.25" customHeight="1">
      <c r="B64" s="10"/>
      <c r="D64" s="35"/>
      <c r="Z64" s="36"/>
      <c r="AC64" s="35"/>
      <c r="AO64" s="36"/>
      <c r="AQ64" s="11"/>
    </row>
    <row r="65" spans="2:43" s="2" customFormat="1" ht="14.25" customHeight="1">
      <c r="B65" s="10"/>
      <c r="D65" s="35"/>
      <c r="Z65" s="36"/>
      <c r="AC65" s="35"/>
      <c r="AO65" s="36"/>
      <c r="AQ65" s="11"/>
    </row>
    <row r="66" spans="2:43" s="2" customFormat="1" ht="14.25" customHeight="1">
      <c r="B66" s="10"/>
      <c r="D66" s="35"/>
      <c r="Z66" s="36"/>
      <c r="AC66" s="35"/>
      <c r="AO66" s="36"/>
      <c r="AQ66" s="11"/>
    </row>
    <row r="67" spans="2:43" s="2" customFormat="1" ht="14.25" customHeight="1">
      <c r="B67" s="10"/>
      <c r="D67" s="35"/>
      <c r="Z67" s="36"/>
      <c r="AC67" s="35"/>
      <c r="AO67" s="36"/>
      <c r="AQ67" s="11"/>
    </row>
    <row r="68" spans="2:43" s="2" customFormat="1" ht="14.25" customHeight="1">
      <c r="B68" s="10"/>
      <c r="D68" s="35"/>
      <c r="Z68" s="36"/>
      <c r="AC68" s="35"/>
      <c r="AO68" s="36"/>
      <c r="AQ68" s="11"/>
    </row>
    <row r="69" spans="2:43" s="6" customFormat="1" ht="15.75" customHeight="1">
      <c r="B69" s="19"/>
      <c r="D69" s="37" t="s">
        <v>50</v>
      </c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9" t="s">
        <v>51</v>
      </c>
      <c r="S69" s="38"/>
      <c r="T69" s="38"/>
      <c r="U69" s="38"/>
      <c r="V69" s="38"/>
      <c r="W69" s="38"/>
      <c r="X69" s="38"/>
      <c r="Y69" s="38"/>
      <c r="Z69" s="40"/>
      <c r="AC69" s="37" t="s">
        <v>50</v>
      </c>
      <c r="AD69" s="38"/>
      <c r="AE69" s="38"/>
      <c r="AF69" s="38"/>
      <c r="AG69" s="38"/>
      <c r="AH69" s="38"/>
      <c r="AI69" s="38"/>
      <c r="AJ69" s="38"/>
      <c r="AK69" s="38"/>
      <c r="AL69" s="38"/>
      <c r="AM69" s="39" t="s">
        <v>51</v>
      </c>
      <c r="AN69" s="38"/>
      <c r="AO69" s="40"/>
      <c r="AQ69" s="20"/>
    </row>
    <row r="70" spans="2:43" s="6" customFormat="1" ht="7.5" customHeight="1">
      <c r="B70" s="19"/>
      <c r="AQ70" s="20"/>
    </row>
    <row r="71" spans="2:43" s="6" customFormat="1" ht="7.5" customHeight="1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3"/>
    </row>
    <row r="75" spans="2:43" s="6" customFormat="1" ht="7.5" customHeight="1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6"/>
    </row>
    <row r="76" spans="2:43" s="6" customFormat="1" ht="37.5" customHeight="1">
      <c r="B76" s="19"/>
      <c r="C76" s="162" t="s">
        <v>54</v>
      </c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8"/>
      <c r="W76" s="138"/>
      <c r="X76" s="138"/>
      <c r="Y76" s="138"/>
      <c r="Z76" s="138"/>
      <c r="AA76" s="138"/>
      <c r="AB76" s="138"/>
      <c r="AC76" s="138"/>
      <c r="AD76" s="138"/>
      <c r="AE76" s="138"/>
      <c r="AF76" s="138"/>
      <c r="AG76" s="138"/>
      <c r="AH76" s="138"/>
      <c r="AI76" s="138"/>
      <c r="AJ76" s="138"/>
      <c r="AK76" s="138"/>
      <c r="AL76" s="138"/>
      <c r="AM76" s="138"/>
      <c r="AN76" s="138"/>
      <c r="AO76" s="138"/>
      <c r="AP76" s="138"/>
      <c r="AQ76" s="20"/>
    </row>
    <row r="77" spans="2:43" s="14" customFormat="1" ht="15" customHeight="1">
      <c r="B77" s="47"/>
      <c r="C77" s="16" t="s">
        <v>12</v>
      </c>
      <c r="L77" s="14" t="str">
        <f>$K$5</f>
        <v>016</v>
      </c>
      <c r="AQ77" s="48"/>
    </row>
    <row r="78" spans="2:43" s="49" customFormat="1" ht="37.5" customHeight="1">
      <c r="B78" s="50"/>
      <c r="C78" s="49" t="s">
        <v>14</v>
      </c>
      <c r="L78" s="148" t="str">
        <f>$K$6</f>
        <v>PARKOVIŠTĚ A PARKOVACÍ STÁNÍ V ZUBŘÍ ZA KLUBEM</v>
      </c>
      <c r="M78" s="138"/>
      <c r="N78" s="138"/>
      <c r="O78" s="138"/>
      <c r="P78" s="138"/>
      <c r="Q78" s="138"/>
      <c r="R78" s="138"/>
      <c r="S78" s="138"/>
      <c r="T78" s="138"/>
      <c r="U78" s="138"/>
      <c r="V78" s="138"/>
      <c r="W78" s="138"/>
      <c r="X78" s="138"/>
      <c r="Y78" s="138"/>
      <c r="Z78" s="138"/>
      <c r="AA78" s="138"/>
      <c r="AB78" s="138"/>
      <c r="AC78" s="138"/>
      <c r="AD78" s="138"/>
      <c r="AE78" s="138"/>
      <c r="AF78" s="138"/>
      <c r="AG78" s="138"/>
      <c r="AH78" s="138"/>
      <c r="AI78" s="138"/>
      <c r="AJ78" s="138"/>
      <c r="AK78" s="138"/>
      <c r="AL78" s="138"/>
      <c r="AM78" s="138"/>
      <c r="AN78" s="138"/>
      <c r="AO78" s="138"/>
      <c r="AQ78" s="51"/>
    </row>
    <row r="79" spans="2:43" s="6" customFormat="1" ht="7.5" customHeight="1">
      <c r="B79" s="19"/>
      <c r="AQ79" s="20"/>
    </row>
    <row r="80" spans="2:43" s="6" customFormat="1" ht="15.75" customHeight="1">
      <c r="B80" s="19"/>
      <c r="C80" s="16" t="s">
        <v>20</v>
      </c>
      <c r="L80" s="52" t="str">
        <f>IF($K$8="","",$K$8)</f>
        <v>Zubří</v>
      </c>
      <c r="AI80" s="16" t="s">
        <v>22</v>
      </c>
      <c r="AM80" s="53" t="str">
        <f>IF($AN$8="","",$AN$8)</f>
        <v>29.01.2014</v>
      </c>
      <c r="AQ80" s="20"/>
    </row>
    <row r="81" spans="2:43" s="6" customFormat="1" ht="7.5" customHeight="1">
      <c r="B81" s="19"/>
      <c r="AQ81" s="20"/>
    </row>
    <row r="82" spans="2:56" s="6" customFormat="1" ht="18.75" customHeight="1">
      <c r="B82" s="19"/>
      <c r="C82" s="16" t="s">
        <v>24</v>
      </c>
      <c r="L82" s="14" t="str">
        <f>IF($E$11="","",$E$11)</f>
        <v>Město Zubří</v>
      </c>
      <c r="AI82" s="16" t="s">
        <v>30</v>
      </c>
      <c r="AM82" s="149" t="str">
        <f>IF($E$17="","",$E$17)</f>
        <v>Ing. Dybal Jaromír, Staveník Petr</v>
      </c>
      <c r="AN82" s="138"/>
      <c r="AO82" s="138"/>
      <c r="AP82" s="138"/>
      <c r="AQ82" s="20"/>
      <c r="AS82" s="150" t="s">
        <v>55</v>
      </c>
      <c r="AT82" s="151"/>
      <c r="AU82" s="33"/>
      <c r="AV82" s="33"/>
      <c r="AW82" s="33"/>
      <c r="AX82" s="33"/>
      <c r="AY82" s="33"/>
      <c r="AZ82" s="33"/>
      <c r="BA82" s="33"/>
      <c r="BB82" s="33"/>
      <c r="BC82" s="33"/>
      <c r="BD82" s="34"/>
    </row>
    <row r="83" spans="2:56" s="6" customFormat="1" ht="15.75" customHeight="1">
      <c r="B83" s="19"/>
      <c r="C83" s="16" t="s">
        <v>28</v>
      </c>
      <c r="L83" s="14" t="str">
        <f>IF($E$14="","",$E$14)</f>
        <v> </v>
      </c>
      <c r="AI83" s="16" t="s">
        <v>33</v>
      </c>
      <c r="AM83" s="149" t="str">
        <f>IF($E$20="","",$E$20)</f>
        <v>Staveník Petr</v>
      </c>
      <c r="AN83" s="138"/>
      <c r="AO83" s="138"/>
      <c r="AP83" s="138"/>
      <c r="AQ83" s="20"/>
      <c r="AS83" s="152"/>
      <c r="AT83" s="138"/>
      <c r="BD83" s="54"/>
    </row>
    <row r="84" spans="2:56" s="6" customFormat="1" ht="12" customHeight="1">
      <c r="B84" s="19"/>
      <c r="AQ84" s="20"/>
      <c r="AS84" s="152"/>
      <c r="AT84" s="138"/>
      <c r="BD84" s="54"/>
    </row>
    <row r="85" spans="2:57" s="6" customFormat="1" ht="30" customHeight="1">
      <c r="B85" s="19"/>
      <c r="C85" s="153" t="s">
        <v>56</v>
      </c>
      <c r="D85" s="154"/>
      <c r="E85" s="154"/>
      <c r="F85" s="154"/>
      <c r="G85" s="154"/>
      <c r="H85" s="30"/>
      <c r="I85" s="155" t="s">
        <v>57</v>
      </c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X85" s="154"/>
      <c r="Y85" s="154"/>
      <c r="Z85" s="154"/>
      <c r="AA85" s="154"/>
      <c r="AB85" s="154"/>
      <c r="AC85" s="154"/>
      <c r="AD85" s="154"/>
      <c r="AE85" s="154"/>
      <c r="AF85" s="154"/>
      <c r="AG85" s="155" t="s">
        <v>58</v>
      </c>
      <c r="AH85" s="154"/>
      <c r="AI85" s="154"/>
      <c r="AJ85" s="154"/>
      <c r="AK85" s="154"/>
      <c r="AL85" s="154"/>
      <c r="AM85" s="154"/>
      <c r="AN85" s="155" t="s">
        <v>59</v>
      </c>
      <c r="AO85" s="154"/>
      <c r="AP85" s="156"/>
      <c r="AQ85" s="20"/>
      <c r="AS85" s="55" t="s">
        <v>60</v>
      </c>
      <c r="AT85" s="56" t="s">
        <v>61</v>
      </c>
      <c r="AU85" s="56" t="s">
        <v>62</v>
      </c>
      <c r="AV85" s="56" t="s">
        <v>63</v>
      </c>
      <c r="AW85" s="56" t="s">
        <v>64</v>
      </c>
      <c r="AX85" s="56" t="s">
        <v>65</v>
      </c>
      <c r="AY85" s="56" t="s">
        <v>66</v>
      </c>
      <c r="AZ85" s="56" t="s">
        <v>67</v>
      </c>
      <c r="BA85" s="56" t="s">
        <v>68</v>
      </c>
      <c r="BB85" s="56" t="s">
        <v>69</v>
      </c>
      <c r="BC85" s="56" t="s">
        <v>70</v>
      </c>
      <c r="BD85" s="57" t="s">
        <v>71</v>
      </c>
      <c r="BE85" s="58"/>
    </row>
    <row r="86" spans="2:56" s="6" customFormat="1" ht="12" customHeight="1">
      <c r="B86" s="19"/>
      <c r="AQ86" s="20"/>
      <c r="AS86" s="59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4"/>
    </row>
    <row r="87" spans="2:76" s="49" customFormat="1" ht="33" customHeight="1">
      <c r="B87" s="50"/>
      <c r="C87" s="60" t="s">
        <v>72</v>
      </c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137">
        <f>ROUND($AG$88,2)</f>
        <v>0</v>
      </c>
      <c r="AH87" s="147"/>
      <c r="AI87" s="147"/>
      <c r="AJ87" s="147"/>
      <c r="AK87" s="147"/>
      <c r="AL87" s="147"/>
      <c r="AM87" s="147"/>
      <c r="AN87" s="137">
        <f>ROUND(SUM($AG$87,$AT$87),2)</f>
        <v>0</v>
      </c>
      <c r="AO87" s="147"/>
      <c r="AP87" s="147"/>
      <c r="AQ87" s="51"/>
      <c r="AS87" s="61">
        <f>ROUND($AS$88,2)</f>
        <v>0</v>
      </c>
      <c r="AT87" s="62">
        <f>ROUND(SUM($AV$87:$AW$87),2)</f>
        <v>0</v>
      </c>
      <c r="AU87" s="63">
        <f>ROUND($AU$88,5)</f>
        <v>2858.08007</v>
      </c>
      <c r="AV87" s="62">
        <f>ROUND($AZ$87*$L$28,2)</f>
        <v>0</v>
      </c>
      <c r="AW87" s="62">
        <f>ROUND($BA$87*$L$29,2)</f>
        <v>0</v>
      </c>
      <c r="AX87" s="62">
        <f>ROUND($BB$87*$L$28,2)</f>
        <v>0</v>
      </c>
      <c r="AY87" s="62">
        <f>ROUND($BC$87*$L$29,2)</f>
        <v>0</v>
      </c>
      <c r="AZ87" s="62">
        <f>ROUND($AZ$88,2)</f>
        <v>0</v>
      </c>
      <c r="BA87" s="62">
        <f>ROUND($BA$88,2)</f>
        <v>0</v>
      </c>
      <c r="BB87" s="62">
        <f>ROUND($BB$88,2)</f>
        <v>0</v>
      </c>
      <c r="BC87" s="62">
        <f>ROUND($BC$88,2)</f>
        <v>0</v>
      </c>
      <c r="BD87" s="64">
        <f>ROUND($BD$88,2)</f>
        <v>0</v>
      </c>
      <c r="BS87" s="49" t="s">
        <v>73</v>
      </c>
      <c r="BT87" s="49" t="s">
        <v>74</v>
      </c>
      <c r="BV87" s="49" t="s">
        <v>75</v>
      </c>
      <c r="BW87" s="49" t="s">
        <v>76</v>
      </c>
      <c r="BX87" s="49" t="s">
        <v>77</v>
      </c>
    </row>
    <row r="88" spans="1:76" s="65" customFormat="1" ht="28.5" customHeight="1">
      <c r="A88" s="131" t="s">
        <v>522</v>
      </c>
      <c r="B88" s="66"/>
      <c r="C88" s="67"/>
      <c r="D88" s="145" t="s">
        <v>13</v>
      </c>
      <c r="E88" s="146"/>
      <c r="F88" s="146"/>
      <c r="G88" s="146"/>
      <c r="H88" s="146"/>
      <c r="I88" s="67"/>
      <c r="J88" s="145" t="s">
        <v>15</v>
      </c>
      <c r="K88" s="146"/>
      <c r="L88" s="146"/>
      <c r="M88" s="146"/>
      <c r="N88" s="146"/>
      <c r="O88" s="146"/>
      <c r="P88" s="146"/>
      <c r="Q88" s="146"/>
      <c r="R88" s="146"/>
      <c r="S88" s="146"/>
      <c r="T88" s="146"/>
      <c r="U88" s="146"/>
      <c r="V88" s="146"/>
      <c r="W88" s="146"/>
      <c r="X88" s="146"/>
      <c r="Y88" s="146"/>
      <c r="Z88" s="146"/>
      <c r="AA88" s="146"/>
      <c r="AB88" s="146"/>
      <c r="AC88" s="146"/>
      <c r="AD88" s="146"/>
      <c r="AE88" s="146"/>
      <c r="AF88" s="146"/>
      <c r="AG88" s="143">
        <f>'016 - PARKOVIŠTĚ A PARKOV...'!$M$26</f>
        <v>0</v>
      </c>
      <c r="AH88" s="144"/>
      <c r="AI88" s="144"/>
      <c r="AJ88" s="144"/>
      <c r="AK88" s="144"/>
      <c r="AL88" s="144"/>
      <c r="AM88" s="144"/>
      <c r="AN88" s="143">
        <f>ROUND(SUM($AG$88,$AT$88),2)</f>
        <v>0</v>
      </c>
      <c r="AO88" s="144"/>
      <c r="AP88" s="144"/>
      <c r="AQ88" s="68"/>
      <c r="AS88" s="69">
        <f>'016 - PARKOVIŠTĚ A PARKOV...'!$M$24</f>
        <v>0</v>
      </c>
      <c r="AT88" s="70">
        <f>ROUND(SUM($AV$88:$AW$88),2)</f>
        <v>0</v>
      </c>
      <c r="AU88" s="71">
        <f>'016 - PARKOVIŠTĚ A PARKOV...'!$W$114</f>
        <v>2858.080074</v>
      </c>
      <c r="AV88" s="70">
        <f>'016 - PARKOVIŠTĚ A PARKOV...'!$M$28</f>
        <v>0</v>
      </c>
      <c r="AW88" s="70">
        <f>'016 - PARKOVIŠTĚ A PARKOV...'!$M$29</f>
        <v>0</v>
      </c>
      <c r="AX88" s="70">
        <f>'016 - PARKOVIŠTĚ A PARKOV...'!$M$30</f>
        <v>0</v>
      </c>
      <c r="AY88" s="70">
        <f>'016 - PARKOVIŠTĚ A PARKOV...'!$M$31</f>
        <v>0</v>
      </c>
      <c r="AZ88" s="70">
        <f>'016 - PARKOVIŠTĚ A PARKOV...'!$H$28</f>
        <v>0</v>
      </c>
      <c r="BA88" s="70">
        <f>'016 - PARKOVIŠTĚ A PARKOV...'!$H$29</f>
        <v>0</v>
      </c>
      <c r="BB88" s="70">
        <f>'016 - PARKOVIŠTĚ A PARKOV...'!$H$30</f>
        <v>0</v>
      </c>
      <c r="BC88" s="70">
        <f>'016 - PARKOVIŠTĚ A PARKOV...'!$H$31</f>
        <v>0</v>
      </c>
      <c r="BD88" s="72">
        <f>'016 - PARKOVIŠTĚ A PARKOV...'!$H$32</f>
        <v>0</v>
      </c>
      <c r="BT88" s="65" t="s">
        <v>19</v>
      </c>
      <c r="BU88" s="65" t="s">
        <v>78</v>
      </c>
      <c r="BV88" s="65" t="s">
        <v>75</v>
      </c>
      <c r="BW88" s="65" t="s">
        <v>76</v>
      </c>
      <c r="BX88" s="65" t="s">
        <v>77</v>
      </c>
    </row>
    <row r="89" spans="2:43" s="2" customFormat="1" ht="14.25" customHeight="1">
      <c r="B89" s="10"/>
      <c r="AQ89" s="11"/>
    </row>
    <row r="90" spans="2:49" s="6" customFormat="1" ht="30.75" customHeight="1">
      <c r="B90" s="19"/>
      <c r="C90" s="60" t="s">
        <v>79</v>
      </c>
      <c r="AG90" s="137">
        <v>0</v>
      </c>
      <c r="AH90" s="138"/>
      <c r="AI90" s="138"/>
      <c r="AJ90" s="138"/>
      <c r="AK90" s="138"/>
      <c r="AL90" s="138"/>
      <c r="AM90" s="138"/>
      <c r="AN90" s="137">
        <v>0</v>
      </c>
      <c r="AO90" s="138"/>
      <c r="AP90" s="138"/>
      <c r="AQ90" s="20"/>
      <c r="AS90" s="55" t="s">
        <v>80</v>
      </c>
      <c r="AT90" s="56" t="s">
        <v>81</v>
      </c>
      <c r="AU90" s="56" t="s">
        <v>38</v>
      </c>
      <c r="AV90" s="57" t="s">
        <v>61</v>
      </c>
      <c r="AW90" s="58"/>
    </row>
    <row r="91" spans="2:48" s="6" customFormat="1" ht="12" customHeight="1">
      <c r="B91" s="19"/>
      <c r="AQ91" s="20"/>
      <c r="AS91" s="33"/>
      <c r="AT91" s="33"/>
      <c r="AU91" s="33"/>
      <c r="AV91" s="33"/>
    </row>
    <row r="92" spans="2:43" s="6" customFormat="1" ht="30.75" customHeight="1">
      <c r="B92" s="19"/>
      <c r="C92" s="73" t="s">
        <v>82</v>
      </c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139">
        <f>ROUND($AG$87+$AG$90,2)</f>
        <v>0</v>
      </c>
      <c r="AH92" s="140"/>
      <c r="AI92" s="140"/>
      <c r="AJ92" s="140"/>
      <c r="AK92" s="140"/>
      <c r="AL92" s="140"/>
      <c r="AM92" s="140"/>
      <c r="AN92" s="139">
        <f>ROUND($AN$87+$AN$90,2)</f>
        <v>0</v>
      </c>
      <c r="AO92" s="140"/>
      <c r="AP92" s="140"/>
      <c r="AQ92" s="20"/>
    </row>
    <row r="93" spans="2:43" s="6" customFormat="1" ht="7.5" customHeight="1"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3"/>
    </row>
  </sheetData>
  <sheetProtection/>
  <mergeCells count="44">
    <mergeCell ref="C2:AP2"/>
    <mergeCell ref="C4:AP4"/>
    <mergeCell ref="K5:AO5"/>
    <mergeCell ref="K6:AO6"/>
    <mergeCell ref="AK23:AO23"/>
    <mergeCell ref="AK24:AO24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L31:O31"/>
    <mergeCell ref="W31:AE31"/>
    <mergeCell ref="AK31:AO31"/>
    <mergeCell ref="L32:O32"/>
    <mergeCell ref="W32:AE32"/>
    <mergeCell ref="AK32:AO32"/>
    <mergeCell ref="X34:AB34"/>
    <mergeCell ref="AK34:AO34"/>
    <mergeCell ref="C76:AP76"/>
    <mergeCell ref="D88:H88"/>
    <mergeCell ref="J88:AF88"/>
    <mergeCell ref="AG87:AM87"/>
    <mergeCell ref="AN87:AP87"/>
    <mergeCell ref="L78:AO78"/>
    <mergeCell ref="AM82:AP82"/>
    <mergeCell ref="AM83:AP83"/>
    <mergeCell ref="C85:G85"/>
    <mergeCell ref="I85:AF85"/>
    <mergeCell ref="AG85:AM85"/>
    <mergeCell ref="AG90:AM90"/>
    <mergeCell ref="AN90:AP90"/>
    <mergeCell ref="AG92:AM92"/>
    <mergeCell ref="AN92:AP92"/>
    <mergeCell ref="AR2:BE2"/>
    <mergeCell ref="AN88:AP88"/>
    <mergeCell ref="AG88:AM88"/>
    <mergeCell ref="AS82:AT84"/>
    <mergeCell ref="AN85:AP85"/>
    <mergeCell ref="AK26:AO26"/>
  </mergeCells>
  <hyperlinks>
    <hyperlink ref="K1:S1" location="C2" tooltip="Souhrnný list stavby" display="1) Souhrnný list stavby"/>
    <hyperlink ref="W1:AF1" location="C87" tooltip="Rekapitulace objektů" display="2) Rekapitulace objektů"/>
    <hyperlink ref="A88" location="'016 - PARKOVIŠTĚ A PARKOV...'!C2" tooltip="016 - PARKOVIŠTĚ A PARKOV..." display="/"/>
  </hyperlinks>
  <printOptions/>
  <pageMargins left="0.5902777910232544" right="0.5902777910232544" top="0.5902777910232544" bottom="0.5902777910232544" header="0" footer="0"/>
  <pageSetup blackAndWhite="1" fitToHeight="100" fitToWidth="1" orientation="portrait" paperSize="9" scale="94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31"/>
  <sheetViews>
    <sheetView showGridLines="0" zoomScalePageLayoutView="0" workbookViewId="0" topLeftCell="A1">
      <pane ySplit="1" topLeftCell="A78" activePane="bottomLeft" state="frozen"/>
      <selection pane="topLeft" activeCell="A1" sqref="A1"/>
      <selection pane="bottomLeft" activeCell="C2" sqref="C2:Q2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36"/>
      <c r="B1" s="133"/>
      <c r="C1" s="133"/>
      <c r="D1" s="134" t="s">
        <v>1</v>
      </c>
      <c r="E1" s="133"/>
      <c r="F1" s="135" t="s">
        <v>523</v>
      </c>
      <c r="G1" s="135"/>
      <c r="H1" s="170" t="s">
        <v>524</v>
      </c>
      <c r="I1" s="170"/>
      <c r="J1" s="170"/>
      <c r="K1" s="170"/>
      <c r="L1" s="135" t="s">
        <v>525</v>
      </c>
      <c r="M1" s="133"/>
      <c r="N1" s="133"/>
      <c r="O1" s="134" t="s">
        <v>83</v>
      </c>
      <c r="P1" s="133"/>
      <c r="Q1" s="133"/>
      <c r="R1" s="133"/>
      <c r="S1" s="135" t="s">
        <v>526</v>
      </c>
      <c r="T1" s="135"/>
      <c r="U1" s="136"/>
      <c r="V1" s="136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65" t="s">
        <v>4</v>
      </c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S2" s="141" t="s">
        <v>5</v>
      </c>
      <c r="T2" s="142"/>
      <c r="U2" s="142"/>
      <c r="V2" s="142"/>
      <c r="W2" s="142"/>
      <c r="X2" s="142"/>
      <c r="Y2" s="142"/>
      <c r="Z2" s="142"/>
      <c r="AA2" s="142"/>
      <c r="AB2" s="142"/>
      <c r="AC2" s="142"/>
      <c r="AT2" s="2" t="s">
        <v>76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84</v>
      </c>
    </row>
    <row r="4" spans="2:46" s="2" customFormat="1" ht="37.5" customHeight="1">
      <c r="B4" s="10"/>
      <c r="C4" s="162" t="s">
        <v>85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6" customFormat="1" ht="37.5" customHeight="1">
      <c r="B6" s="19"/>
      <c r="D6" s="15" t="s">
        <v>14</v>
      </c>
      <c r="F6" s="166" t="s">
        <v>15</v>
      </c>
      <c r="G6" s="138"/>
      <c r="H6" s="138"/>
      <c r="I6" s="138"/>
      <c r="J6" s="138"/>
      <c r="K6" s="138"/>
      <c r="L6" s="138"/>
      <c r="M6" s="138"/>
      <c r="N6" s="138"/>
      <c r="O6" s="138"/>
      <c r="P6" s="138"/>
      <c r="R6" s="20"/>
    </row>
    <row r="7" spans="2:18" s="6" customFormat="1" ht="15" customHeight="1">
      <c r="B7" s="19"/>
      <c r="D7" s="16" t="s">
        <v>17</v>
      </c>
      <c r="F7" s="14"/>
      <c r="M7" s="16" t="s">
        <v>18</v>
      </c>
      <c r="O7" s="14"/>
      <c r="R7" s="20"/>
    </row>
    <row r="8" spans="2:18" s="6" customFormat="1" ht="15" customHeight="1">
      <c r="B8" s="19"/>
      <c r="D8" s="16" t="s">
        <v>20</v>
      </c>
      <c r="F8" s="14" t="s">
        <v>21</v>
      </c>
      <c r="M8" s="16" t="s">
        <v>22</v>
      </c>
      <c r="O8" s="183" t="str">
        <f>'Rekapitulace stavby'!$AN$8</f>
        <v>29.01.2014</v>
      </c>
      <c r="P8" s="138"/>
      <c r="R8" s="20"/>
    </row>
    <row r="9" spans="2:18" s="6" customFormat="1" ht="12" customHeight="1">
      <c r="B9" s="19"/>
      <c r="R9" s="20"/>
    </row>
    <row r="10" spans="2:18" s="6" customFormat="1" ht="15" customHeight="1">
      <c r="B10" s="19"/>
      <c r="D10" s="16" t="s">
        <v>24</v>
      </c>
      <c r="M10" s="16" t="s">
        <v>25</v>
      </c>
      <c r="O10" s="149"/>
      <c r="P10" s="138"/>
      <c r="R10" s="20"/>
    </row>
    <row r="11" spans="2:18" s="6" customFormat="1" ht="18.75" customHeight="1">
      <c r="B11" s="19"/>
      <c r="E11" s="14" t="s">
        <v>26</v>
      </c>
      <c r="M11" s="16" t="s">
        <v>27</v>
      </c>
      <c r="O11" s="149"/>
      <c r="P11" s="138"/>
      <c r="R11" s="20"/>
    </row>
    <row r="12" spans="2:18" s="6" customFormat="1" ht="7.5" customHeight="1">
      <c r="B12" s="19"/>
      <c r="R12" s="20"/>
    </row>
    <row r="13" spans="2:18" s="6" customFormat="1" ht="15" customHeight="1">
      <c r="B13" s="19"/>
      <c r="D13" s="16" t="s">
        <v>28</v>
      </c>
      <c r="M13" s="16" t="s">
        <v>25</v>
      </c>
      <c r="O13" s="149">
        <f>IF('Rekapitulace stavby'!$AN$13="","",'Rekapitulace stavby'!$AN$13)</f>
      </c>
      <c r="P13" s="138"/>
      <c r="R13" s="20"/>
    </row>
    <row r="14" spans="2:18" s="6" customFormat="1" ht="18.75" customHeight="1">
      <c r="B14" s="19"/>
      <c r="E14" s="14" t="str">
        <f>IF('Rekapitulace stavby'!$E$14="","",'Rekapitulace stavby'!$E$14)</f>
        <v> </v>
      </c>
      <c r="M14" s="16" t="s">
        <v>27</v>
      </c>
      <c r="O14" s="149">
        <f>IF('Rekapitulace stavby'!$AN$14="","",'Rekapitulace stavby'!$AN$14)</f>
      </c>
      <c r="P14" s="138"/>
      <c r="R14" s="20"/>
    </row>
    <row r="15" spans="2:18" s="6" customFormat="1" ht="7.5" customHeight="1">
      <c r="B15" s="19"/>
      <c r="R15" s="20"/>
    </row>
    <row r="16" spans="2:18" s="6" customFormat="1" ht="15" customHeight="1">
      <c r="B16" s="19"/>
      <c r="D16" s="16" t="s">
        <v>30</v>
      </c>
      <c r="M16" s="16" t="s">
        <v>25</v>
      </c>
      <c r="O16" s="149"/>
      <c r="P16" s="138"/>
      <c r="R16" s="20"/>
    </row>
    <row r="17" spans="2:18" s="6" customFormat="1" ht="18.75" customHeight="1">
      <c r="B17" s="19"/>
      <c r="E17" s="14" t="s">
        <v>31</v>
      </c>
      <c r="M17" s="16" t="s">
        <v>27</v>
      </c>
      <c r="O17" s="149"/>
      <c r="P17" s="138"/>
      <c r="R17" s="20"/>
    </row>
    <row r="18" spans="2:18" s="6" customFormat="1" ht="7.5" customHeight="1">
      <c r="B18" s="19"/>
      <c r="R18" s="20"/>
    </row>
    <row r="19" spans="2:18" s="6" customFormat="1" ht="15" customHeight="1">
      <c r="B19" s="19"/>
      <c r="D19" s="16" t="s">
        <v>33</v>
      </c>
      <c r="M19" s="16" t="s">
        <v>25</v>
      </c>
      <c r="O19" s="149"/>
      <c r="P19" s="138"/>
      <c r="R19" s="20"/>
    </row>
    <row r="20" spans="2:18" s="6" customFormat="1" ht="18.75" customHeight="1">
      <c r="B20" s="19"/>
      <c r="E20" s="14" t="s">
        <v>34</v>
      </c>
      <c r="M20" s="16" t="s">
        <v>27</v>
      </c>
      <c r="O20" s="149"/>
      <c r="P20" s="138"/>
      <c r="R20" s="20"/>
    </row>
    <row r="21" spans="2:18" s="6" customFormat="1" ht="7.5" customHeight="1">
      <c r="B21" s="19"/>
      <c r="R21" s="20"/>
    </row>
    <row r="22" spans="2:18" s="6" customFormat="1" ht="7.5" customHeight="1">
      <c r="B22" s="19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R22" s="20"/>
    </row>
    <row r="23" spans="2:18" s="6" customFormat="1" ht="15" customHeight="1">
      <c r="B23" s="19"/>
      <c r="D23" s="74" t="s">
        <v>86</v>
      </c>
      <c r="M23" s="167">
        <f>$N$87</f>
        <v>0</v>
      </c>
      <c r="N23" s="138"/>
      <c r="O23" s="138"/>
      <c r="P23" s="138"/>
      <c r="R23" s="20"/>
    </row>
    <row r="24" spans="2:18" s="6" customFormat="1" ht="15" customHeight="1">
      <c r="B24" s="19"/>
      <c r="D24" s="18" t="s">
        <v>87</v>
      </c>
      <c r="M24" s="167">
        <f>$N$96</f>
        <v>0</v>
      </c>
      <c r="N24" s="138"/>
      <c r="O24" s="138"/>
      <c r="P24" s="138"/>
      <c r="R24" s="20"/>
    </row>
    <row r="25" spans="2:18" s="6" customFormat="1" ht="7.5" customHeight="1">
      <c r="B25" s="19"/>
      <c r="R25" s="20"/>
    </row>
    <row r="26" spans="2:18" s="6" customFormat="1" ht="26.25" customHeight="1">
      <c r="B26" s="19"/>
      <c r="D26" s="75" t="s">
        <v>37</v>
      </c>
      <c r="M26" s="192">
        <f>ROUND($M$23+$M$24,2)</f>
        <v>0</v>
      </c>
      <c r="N26" s="138"/>
      <c r="O26" s="138"/>
      <c r="P26" s="138"/>
      <c r="R26" s="20"/>
    </row>
    <row r="27" spans="2:18" s="6" customFormat="1" ht="7.5" customHeight="1">
      <c r="B27" s="19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R27" s="20"/>
    </row>
    <row r="28" spans="2:18" s="6" customFormat="1" ht="15" customHeight="1">
      <c r="B28" s="19"/>
      <c r="D28" s="24" t="s">
        <v>38</v>
      </c>
      <c r="E28" s="24" t="s">
        <v>39</v>
      </c>
      <c r="F28" s="25">
        <v>0.21</v>
      </c>
      <c r="G28" s="76" t="s">
        <v>40</v>
      </c>
      <c r="H28" s="191">
        <f>ROUND((SUM($BE$96:$BE$97)+SUM($BE$114:$BE$330)),2)</f>
        <v>0</v>
      </c>
      <c r="I28" s="138"/>
      <c r="J28" s="138"/>
      <c r="M28" s="191">
        <f>ROUND((SUM($BE$96:$BE$97)+SUM($BE$114:$BE$330))*$F$28,2)</f>
        <v>0</v>
      </c>
      <c r="N28" s="138"/>
      <c r="O28" s="138"/>
      <c r="P28" s="138"/>
      <c r="R28" s="20"/>
    </row>
    <row r="29" spans="2:18" s="6" customFormat="1" ht="15" customHeight="1">
      <c r="B29" s="19"/>
      <c r="E29" s="24" t="s">
        <v>41</v>
      </c>
      <c r="F29" s="25">
        <v>0.15</v>
      </c>
      <c r="G29" s="76" t="s">
        <v>40</v>
      </c>
      <c r="H29" s="191">
        <f>ROUND((SUM($BF$96:$BF$97)+SUM($BF$114:$BF$330)),2)</f>
        <v>0</v>
      </c>
      <c r="I29" s="138"/>
      <c r="J29" s="138"/>
      <c r="M29" s="191">
        <f>ROUND((SUM($BF$96:$BF$97)+SUM($BF$114:$BF$330))*$F$29,2)</f>
        <v>0</v>
      </c>
      <c r="N29" s="138"/>
      <c r="O29" s="138"/>
      <c r="P29" s="138"/>
      <c r="R29" s="20"/>
    </row>
    <row r="30" spans="2:18" s="6" customFormat="1" ht="15" customHeight="1" hidden="1">
      <c r="B30" s="19"/>
      <c r="E30" s="24" t="s">
        <v>42</v>
      </c>
      <c r="F30" s="25">
        <v>0.21</v>
      </c>
      <c r="G30" s="76" t="s">
        <v>40</v>
      </c>
      <c r="H30" s="191">
        <f>ROUND((SUM($BG$96:$BG$97)+SUM($BG$114:$BG$330)),2)</f>
        <v>0</v>
      </c>
      <c r="I30" s="138"/>
      <c r="J30" s="138"/>
      <c r="M30" s="191">
        <v>0</v>
      </c>
      <c r="N30" s="138"/>
      <c r="O30" s="138"/>
      <c r="P30" s="138"/>
      <c r="R30" s="20"/>
    </row>
    <row r="31" spans="2:18" s="6" customFormat="1" ht="15" customHeight="1" hidden="1">
      <c r="B31" s="19"/>
      <c r="E31" s="24" t="s">
        <v>43</v>
      </c>
      <c r="F31" s="25">
        <v>0.15</v>
      </c>
      <c r="G31" s="76" t="s">
        <v>40</v>
      </c>
      <c r="H31" s="191">
        <f>ROUND((SUM($BH$96:$BH$97)+SUM($BH$114:$BH$330)),2)</f>
        <v>0</v>
      </c>
      <c r="I31" s="138"/>
      <c r="J31" s="138"/>
      <c r="M31" s="191">
        <v>0</v>
      </c>
      <c r="N31" s="138"/>
      <c r="O31" s="138"/>
      <c r="P31" s="138"/>
      <c r="R31" s="20"/>
    </row>
    <row r="32" spans="2:18" s="6" customFormat="1" ht="15" customHeight="1" hidden="1">
      <c r="B32" s="19"/>
      <c r="E32" s="24" t="s">
        <v>44</v>
      </c>
      <c r="F32" s="25">
        <v>0</v>
      </c>
      <c r="G32" s="76" t="s">
        <v>40</v>
      </c>
      <c r="H32" s="191">
        <f>ROUND((SUM($BI$96:$BI$97)+SUM($BI$114:$BI$330)),2)</f>
        <v>0</v>
      </c>
      <c r="I32" s="138"/>
      <c r="J32" s="138"/>
      <c r="M32" s="191">
        <v>0</v>
      </c>
      <c r="N32" s="138"/>
      <c r="O32" s="138"/>
      <c r="P32" s="138"/>
      <c r="R32" s="20"/>
    </row>
    <row r="33" spans="2:18" s="6" customFormat="1" ht="7.5" customHeight="1">
      <c r="B33" s="19"/>
      <c r="R33" s="20"/>
    </row>
    <row r="34" spans="2:18" s="6" customFormat="1" ht="26.25" customHeight="1">
      <c r="B34" s="19"/>
      <c r="C34" s="28"/>
      <c r="D34" s="29" t="s">
        <v>45</v>
      </c>
      <c r="E34" s="30"/>
      <c r="F34" s="30"/>
      <c r="G34" s="77" t="s">
        <v>46</v>
      </c>
      <c r="H34" s="31" t="s">
        <v>47</v>
      </c>
      <c r="I34" s="30"/>
      <c r="J34" s="30"/>
      <c r="K34" s="30"/>
      <c r="L34" s="161">
        <f>ROUND(SUM($M$26:$M$32),2)</f>
        <v>0</v>
      </c>
      <c r="M34" s="154"/>
      <c r="N34" s="154"/>
      <c r="O34" s="154"/>
      <c r="P34" s="156"/>
      <c r="Q34" s="28"/>
      <c r="R34" s="20"/>
    </row>
    <row r="35" spans="2:18" s="6" customFormat="1" ht="15" customHeight="1">
      <c r="B35" s="19"/>
      <c r="R35" s="20"/>
    </row>
    <row r="36" spans="2:18" s="6" customFormat="1" ht="15" customHeight="1">
      <c r="B36" s="19"/>
      <c r="R36" s="20"/>
    </row>
    <row r="37" spans="2:18" s="2" customFormat="1" ht="14.25" customHeight="1">
      <c r="B37" s="10"/>
      <c r="R37" s="11"/>
    </row>
    <row r="38" spans="2:18" s="2" customFormat="1" ht="14.25" customHeight="1">
      <c r="B38" s="10"/>
      <c r="R38" s="11"/>
    </row>
    <row r="39" spans="2:18" s="2" customFormat="1" ht="14.25" customHeight="1">
      <c r="B39" s="10"/>
      <c r="R39" s="11"/>
    </row>
    <row r="40" spans="2:18" s="2" customFormat="1" ht="14.25" customHeight="1">
      <c r="B40" s="10"/>
      <c r="R40" s="11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19"/>
      <c r="D50" s="32" t="s">
        <v>48</v>
      </c>
      <c r="E50" s="33"/>
      <c r="F50" s="33"/>
      <c r="G50" s="33"/>
      <c r="H50" s="34"/>
      <c r="J50" s="32" t="s">
        <v>49</v>
      </c>
      <c r="K50" s="33"/>
      <c r="L50" s="33"/>
      <c r="M50" s="33"/>
      <c r="N50" s="33"/>
      <c r="O50" s="33"/>
      <c r="P50" s="34"/>
      <c r="R50" s="20"/>
    </row>
    <row r="51" spans="2:18" s="2" customFormat="1" ht="14.25" customHeight="1">
      <c r="B51" s="10"/>
      <c r="D51" s="35"/>
      <c r="H51" s="36"/>
      <c r="J51" s="35"/>
      <c r="P51" s="36"/>
      <c r="R51" s="11"/>
    </row>
    <row r="52" spans="2:18" s="2" customFormat="1" ht="14.25" customHeight="1">
      <c r="B52" s="10"/>
      <c r="D52" s="35"/>
      <c r="H52" s="36"/>
      <c r="J52" s="35"/>
      <c r="P52" s="36"/>
      <c r="R52" s="11"/>
    </row>
    <row r="53" spans="2:18" s="2" customFormat="1" ht="14.25" customHeight="1">
      <c r="B53" s="10"/>
      <c r="D53" s="35"/>
      <c r="H53" s="36"/>
      <c r="J53" s="35"/>
      <c r="P53" s="36"/>
      <c r="R53" s="11"/>
    </row>
    <row r="54" spans="2:18" s="2" customFormat="1" ht="14.25" customHeight="1">
      <c r="B54" s="10"/>
      <c r="D54" s="35"/>
      <c r="H54" s="36"/>
      <c r="J54" s="35"/>
      <c r="P54" s="36"/>
      <c r="R54" s="11"/>
    </row>
    <row r="55" spans="2:18" s="2" customFormat="1" ht="14.25" customHeight="1">
      <c r="B55" s="10"/>
      <c r="D55" s="35"/>
      <c r="H55" s="36"/>
      <c r="J55" s="35"/>
      <c r="P55" s="36"/>
      <c r="R55" s="11"/>
    </row>
    <row r="56" spans="2:18" s="2" customFormat="1" ht="14.25" customHeight="1">
      <c r="B56" s="10"/>
      <c r="D56" s="35"/>
      <c r="H56" s="36"/>
      <c r="J56" s="35"/>
      <c r="P56" s="36"/>
      <c r="R56" s="11"/>
    </row>
    <row r="57" spans="2:18" s="2" customFormat="1" ht="14.25" customHeight="1">
      <c r="B57" s="10"/>
      <c r="D57" s="35"/>
      <c r="H57" s="36"/>
      <c r="J57" s="35"/>
      <c r="P57" s="36"/>
      <c r="R57" s="11"/>
    </row>
    <row r="58" spans="2:18" s="2" customFormat="1" ht="14.25" customHeight="1">
      <c r="B58" s="10"/>
      <c r="D58" s="35"/>
      <c r="H58" s="36"/>
      <c r="J58" s="35"/>
      <c r="P58" s="36"/>
      <c r="R58" s="11"/>
    </row>
    <row r="59" spans="2:18" s="6" customFormat="1" ht="15.75" customHeight="1">
      <c r="B59" s="19"/>
      <c r="D59" s="37" t="s">
        <v>50</v>
      </c>
      <c r="E59" s="38"/>
      <c r="F59" s="38"/>
      <c r="G59" s="39" t="s">
        <v>51</v>
      </c>
      <c r="H59" s="40"/>
      <c r="J59" s="37" t="s">
        <v>50</v>
      </c>
      <c r="K59" s="38"/>
      <c r="L59" s="38"/>
      <c r="M59" s="38"/>
      <c r="N59" s="39" t="s">
        <v>51</v>
      </c>
      <c r="O59" s="38"/>
      <c r="P59" s="40"/>
      <c r="R59" s="20"/>
    </row>
    <row r="60" spans="2:18" s="2" customFormat="1" ht="14.25" customHeight="1">
      <c r="B60" s="10"/>
      <c r="R60" s="11"/>
    </row>
    <row r="61" spans="2:18" s="6" customFormat="1" ht="15.75" customHeight="1">
      <c r="B61" s="19"/>
      <c r="D61" s="32" t="s">
        <v>52</v>
      </c>
      <c r="E61" s="33"/>
      <c r="F61" s="33"/>
      <c r="G61" s="33"/>
      <c r="H61" s="34"/>
      <c r="J61" s="32" t="s">
        <v>53</v>
      </c>
      <c r="K61" s="33"/>
      <c r="L61" s="33"/>
      <c r="M61" s="33"/>
      <c r="N61" s="33"/>
      <c r="O61" s="33"/>
      <c r="P61" s="34"/>
      <c r="R61" s="20"/>
    </row>
    <row r="62" spans="2:18" s="2" customFormat="1" ht="14.25" customHeight="1">
      <c r="B62" s="10"/>
      <c r="D62" s="35"/>
      <c r="H62" s="36"/>
      <c r="J62" s="35"/>
      <c r="P62" s="36"/>
      <c r="R62" s="11"/>
    </row>
    <row r="63" spans="2:18" s="2" customFormat="1" ht="14.25" customHeight="1">
      <c r="B63" s="10"/>
      <c r="D63" s="35"/>
      <c r="H63" s="36"/>
      <c r="J63" s="35"/>
      <c r="P63" s="36"/>
      <c r="R63" s="11"/>
    </row>
    <row r="64" spans="2:18" s="2" customFormat="1" ht="14.25" customHeight="1">
      <c r="B64" s="10"/>
      <c r="D64" s="35"/>
      <c r="H64" s="36"/>
      <c r="J64" s="35"/>
      <c r="P64" s="36"/>
      <c r="R64" s="11"/>
    </row>
    <row r="65" spans="2:18" s="2" customFormat="1" ht="14.25" customHeight="1">
      <c r="B65" s="10"/>
      <c r="D65" s="35"/>
      <c r="H65" s="36"/>
      <c r="J65" s="35"/>
      <c r="P65" s="36"/>
      <c r="R65" s="11"/>
    </row>
    <row r="66" spans="2:18" s="2" customFormat="1" ht="14.25" customHeight="1">
      <c r="B66" s="10"/>
      <c r="D66" s="35"/>
      <c r="H66" s="36"/>
      <c r="J66" s="35"/>
      <c r="P66" s="36"/>
      <c r="R66" s="11"/>
    </row>
    <row r="67" spans="2:18" s="2" customFormat="1" ht="14.25" customHeight="1">
      <c r="B67" s="10"/>
      <c r="D67" s="35"/>
      <c r="H67" s="36"/>
      <c r="J67" s="35"/>
      <c r="P67" s="36"/>
      <c r="R67" s="11"/>
    </row>
    <row r="68" spans="2:18" s="2" customFormat="1" ht="14.25" customHeight="1">
      <c r="B68" s="10"/>
      <c r="D68" s="35"/>
      <c r="H68" s="36"/>
      <c r="J68" s="35"/>
      <c r="P68" s="36"/>
      <c r="R68" s="11"/>
    </row>
    <row r="69" spans="2:18" s="2" customFormat="1" ht="14.25" customHeight="1">
      <c r="B69" s="10"/>
      <c r="D69" s="35"/>
      <c r="H69" s="36"/>
      <c r="J69" s="35"/>
      <c r="P69" s="36"/>
      <c r="R69" s="11"/>
    </row>
    <row r="70" spans="2:18" s="6" customFormat="1" ht="15.75" customHeight="1">
      <c r="B70" s="19"/>
      <c r="D70" s="37" t="s">
        <v>50</v>
      </c>
      <c r="E70" s="38"/>
      <c r="F70" s="38"/>
      <c r="G70" s="39" t="s">
        <v>51</v>
      </c>
      <c r="H70" s="40"/>
      <c r="J70" s="37" t="s">
        <v>50</v>
      </c>
      <c r="K70" s="38"/>
      <c r="L70" s="38"/>
      <c r="M70" s="38"/>
      <c r="N70" s="39" t="s">
        <v>51</v>
      </c>
      <c r="O70" s="38"/>
      <c r="P70" s="40"/>
      <c r="R70" s="20"/>
    </row>
    <row r="71" spans="2:18" s="6" customFormat="1" ht="15" customHeight="1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3"/>
    </row>
    <row r="75" spans="2:18" s="6" customFormat="1" ht="7.5" customHeight="1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6"/>
    </row>
    <row r="76" spans="2:18" s="6" customFormat="1" ht="37.5" customHeight="1">
      <c r="B76" s="19"/>
      <c r="C76" s="162" t="s">
        <v>88</v>
      </c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20"/>
    </row>
    <row r="77" spans="2:18" s="6" customFormat="1" ht="7.5" customHeight="1">
      <c r="B77" s="19"/>
      <c r="R77" s="20"/>
    </row>
    <row r="78" spans="2:18" s="6" customFormat="1" ht="37.5" customHeight="1">
      <c r="B78" s="19"/>
      <c r="C78" s="49" t="s">
        <v>14</v>
      </c>
      <c r="F78" s="148" t="str">
        <f>$F$6</f>
        <v>PARKOVIŠTĚ A PARKOVACÍ STÁNÍ V ZUBŘÍ ZA KLUBEM</v>
      </c>
      <c r="G78" s="138"/>
      <c r="H78" s="138"/>
      <c r="I78" s="138"/>
      <c r="J78" s="138"/>
      <c r="K78" s="138"/>
      <c r="L78" s="138"/>
      <c r="M78" s="138"/>
      <c r="N78" s="138"/>
      <c r="O78" s="138"/>
      <c r="P78" s="138"/>
      <c r="R78" s="20"/>
    </row>
    <row r="79" spans="2:18" s="6" customFormat="1" ht="7.5" customHeight="1">
      <c r="B79" s="19"/>
      <c r="R79" s="20"/>
    </row>
    <row r="80" spans="2:18" s="6" customFormat="1" ht="18.75" customHeight="1">
      <c r="B80" s="19"/>
      <c r="C80" s="16" t="s">
        <v>20</v>
      </c>
      <c r="F80" s="14" t="str">
        <f>$F$8</f>
        <v>Zubří</v>
      </c>
      <c r="K80" s="16" t="s">
        <v>22</v>
      </c>
      <c r="M80" s="183" t="str">
        <f>IF($O$8="","",$O$8)</f>
        <v>29.01.2014</v>
      </c>
      <c r="N80" s="138"/>
      <c r="O80" s="138"/>
      <c r="P80" s="138"/>
      <c r="R80" s="20"/>
    </row>
    <row r="81" spans="2:18" s="6" customFormat="1" ht="7.5" customHeight="1">
      <c r="B81" s="19"/>
      <c r="R81" s="20"/>
    </row>
    <row r="82" spans="2:18" s="6" customFormat="1" ht="15.75" customHeight="1">
      <c r="B82" s="19"/>
      <c r="C82" s="16" t="s">
        <v>24</v>
      </c>
      <c r="F82" s="14" t="str">
        <f>$E$11</f>
        <v>Město Zubří</v>
      </c>
      <c r="K82" s="16" t="s">
        <v>30</v>
      </c>
      <c r="M82" s="149" t="str">
        <f>$E$17</f>
        <v>Ing. Dybal Jaromír, Staveník Petr</v>
      </c>
      <c r="N82" s="138"/>
      <c r="O82" s="138"/>
      <c r="P82" s="138"/>
      <c r="Q82" s="138"/>
      <c r="R82" s="20"/>
    </row>
    <row r="83" spans="2:18" s="6" customFormat="1" ht="15" customHeight="1">
      <c r="B83" s="19"/>
      <c r="C83" s="16" t="s">
        <v>28</v>
      </c>
      <c r="F83" s="14" t="str">
        <f>IF($E$14="","",$E$14)</f>
        <v> </v>
      </c>
      <c r="K83" s="16" t="s">
        <v>33</v>
      </c>
      <c r="M83" s="149" t="str">
        <f>$E$20</f>
        <v>Staveník Petr</v>
      </c>
      <c r="N83" s="138"/>
      <c r="O83" s="138"/>
      <c r="P83" s="138"/>
      <c r="Q83" s="138"/>
      <c r="R83" s="20"/>
    </row>
    <row r="84" spans="2:18" s="6" customFormat="1" ht="11.25" customHeight="1">
      <c r="B84" s="19"/>
      <c r="R84" s="20"/>
    </row>
    <row r="85" spans="2:18" s="6" customFormat="1" ht="30" customHeight="1">
      <c r="B85" s="19"/>
      <c r="C85" s="189" t="s">
        <v>89</v>
      </c>
      <c r="D85" s="140"/>
      <c r="E85" s="140"/>
      <c r="F85" s="140"/>
      <c r="G85" s="140"/>
      <c r="H85" s="28"/>
      <c r="I85" s="28"/>
      <c r="J85" s="28"/>
      <c r="K85" s="28"/>
      <c r="L85" s="28"/>
      <c r="M85" s="28"/>
      <c r="N85" s="189" t="s">
        <v>90</v>
      </c>
      <c r="O85" s="138"/>
      <c r="P85" s="138"/>
      <c r="Q85" s="138"/>
      <c r="R85" s="20"/>
    </row>
    <row r="86" spans="2:18" s="6" customFormat="1" ht="11.25" customHeight="1">
      <c r="B86" s="19"/>
      <c r="R86" s="20"/>
    </row>
    <row r="87" spans="2:47" s="6" customFormat="1" ht="30" customHeight="1">
      <c r="B87" s="19"/>
      <c r="C87" s="60" t="s">
        <v>91</v>
      </c>
      <c r="N87" s="137">
        <f>ROUND($N$114,2)</f>
        <v>0</v>
      </c>
      <c r="O87" s="138"/>
      <c r="P87" s="138"/>
      <c r="Q87" s="138"/>
      <c r="R87" s="20"/>
      <c r="AU87" s="6" t="s">
        <v>92</v>
      </c>
    </row>
    <row r="88" spans="2:18" s="78" customFormat="1" ht="25.5" customHeight="1">
      <c r="B88" s="79"/>
      <c r="D88" s="80" t="s">
        <v>93</v>
      </c>
      <c r="N88" s="190">
        <f>ROUND($N$115,2)</f>
        <v>0</v>
      </c>
      <c r="O88" s="188"/>
      <c r="P88" s="188"/>
      <c r="Q88" s="188"/>
      <c r="R88" s="81"/>
    </row>
    <row r="89" spans="2:18" s="74" customFormat="1" ht="21" customHeight="1">
      <c r="B89" s="82"/>
      <c r="D89" s="83" t="s">
        <v>94</v>
      </c>
      <c r="N89" s="187">
        <f>ROUND($N$116,2)</f>
        <v>0</v>
      </c>
      <c r="O89" s="188"/>
      <c r="P89" s="188"/>
      <c r="Q89" s="188"/>
      <c r="R89" s="84"/>
    </row>
    <row r="90" spans="2:18" s="74" customFormat="1" ht="21" customHeight="1">
      <c r="B90" s="82"/>
      <c r="D90" s="83" t="s">
        <v>95</v>
      </c>
      <c r="N90" s="187">
        <f>ROUND($N$183,2)</f>
        <v>0</v>
      </c>
      <c r="O90" s="188"/>
      <c r="P90" s="188"/>
      <c r="Q90" s="188"/>
      <c r="R90" s="84"/>
    </row>
    <row r="91" spans="2:18" s="74" customFormat="1" ht="21" customHeight="1">
      <c r="B91" s="82"/>
      <c r="D91" s="83" t="s">
        <v>96</v>
      </c>
      <c r="N91" s="187">
        <f>ROUND($N$209,2)</f>
        <v>0</v>
      </c>
      <c r="O91" s="188"/>
      <c r="P91" s="188"/>
      <c r="Q91" s="188"/>
      <c r="R91" s="84"/>
    </row>
    <row r="92" spans="2:18" s="74" customFormat="1" ht="21" customHeight="1">
      <c r="B92" s="82"/>
      <c r="D92" s="83" t="s">
        <v>97</v>
      </c>
      <c r="N92" s="187">
        <f>ROUND($N$226,2)</f>
        <v>0</v>
      </c>
      <c r="O92" s="188"/>
      <c r="P92" s="188"/>
      <c r="Q92" s="188"/>
      <c r="R92" s="84"/>
    </row>
    <row r="93" spans="2:18" s="74" customFormat="1" ht="21" customHeight="1">
      <c r="B93" s="82"/>
      <c r="D93" s="83" t="s">
        <v>98</v>
      </c>
      <c r="N93" s="187">
        <f>ROUND($N$310,2)</f>
        <v>0</v>
      </c>
      <c r="O93" s="188"/>
      <c r="P93" s="188"/>
      <c r="Q93" s="188"/>
      <c r="R93" s="84"/>
    </row>
    <row r="94" spans="2:18" s="74" customFormat="1" ht="21" customHeight="1">
      <c r="B94" s="82"/>
      <c r="D94" s="83" t="s">
        <v>99</v>
      </c>
      <c r="N94" s="187">
        <f>ROUND($N$329,2)</f>
        <v>0</v>
      </c>
      <c r="O94" s="188"/>
      <c r="P94" s="188"/>
      <c r="Q94" s="188"/>
      <c r="R94" s="84"/>
    </row>
    <row r="95" spans="2:18" s="6" customFormat="1" ht="22.5" customHeight="1">
      <c r="B95" s="19"/>
      <c r="R95" s="20"/>
    </row>
    <row r="96" spans="2:21" s="6" customFormat="1" ht="30" customHeight="1">
      <c r="B96" s="19"/>
      <c r="C96" s="60" t="s">
        <v>100</v>
      </c>
      <c r="N96" s="137">
        <v>0</v>
      </c>
      <c r="O96" s="138"/>
      <c r="P96" s="138"/>
      <c r="Q96" s="138"/>
      <c r="R96" s="20"/>
      <c r="T96" s="85"/>
      <c r="U96" s="86" t="s">
        <v>38</v>
      </c>
    </row>
    <row r="97" spans="2:18" s="6" customFormat="1" ht="18.75" customHeight="1">
      <c r="B97" s="19"/>
      <c r="R97" s="20"/>
    </row>
    <row r="98" spans="2:18" s="6" customFormat="1" ht="30" customHeight="1">
      <c r="B98" s="19"/>
      <c r="C98" s="73" t="s">
        <v>82</v>
      </c>
      <c r="D98" s="28"/>
      <c r="E98" s="28"/>
      <c r="F98" s="28"/>
      <c r="G98" s="28"/>
      <c r="H98" s="28"/>
      <c r="I98" s="28"/>
      <c r="J98" s="28"/>
      <c r="K98" s="28"/>
      <c r="L98" s="139">
        <f>ROUND(SUM($N$87+$N$96),2)</f>
        <v>0</v>
      </c>
      <c r="M98" s="140"/>
      <c r="N98" s="140"/>
      <c r="O98" s="140"/>
      <c r="P98" s="140"/>
      <c r="Q98" s="140"/>
      <c r="R98" s="20"/>
    </row>
    <row r="99" spans="2:18" s="6" customFormat="1" ht="7.5" customHeight="1">
      <c r="B99" s="41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3"/>
    </row>
    <row r="103" spans="2:18" s="6" customFormat="1" ht="7.5" customHeight="1">
      <c r="B103" s="44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6"/>
    </row>
    <row r="104" spans="2:18" s="6" customFormat="1" ht="37.5" customHeight="1">
      <c r="B104" s="19"/>
      <c r="C104" s="162" t="s">
        <v>101</v>
      </c>
      <c r="D104" s="138"/>
      <c r="E104" s="138"/>
      <c r="F104" s="138"/>
      <c r="G104" s="138"/>
      <c r="H104" s="138"/>
      <c r="I104" s="138"/>
      <c r="J104" s="138"/>
      <c r="K104" s="138"/>
      <c r="L104" s="138"/>
      <c r="M104" s="138"/>
      <c r="N104" s="138"/>
      <c r="O104" s="138"/>
      <c r="P104" s="138"/>
      <c r="Q104" s="138"/>
      <c r="R104" s="20"/>
    </row>
    <row r="105" spans="2:18" s="6" customFormat="1" ht="7.5" customHeight="1">
      <c r="B105" s="19"/>
      <c r="R105" s="20"/>
    </row>
    <row r="106" spans="2:18" s="6" customFormat="1" ht="37.5" customHeight="1">
      <c r="B106" s="19"/>
      <c r="C106" s="49" t="s">
        <v>14</v>
      </c>
      <c r="F106" s="148" t="str">
        <f>$F$6</f>
        <v>PARKOVIŠTĚ A PARKOVACÍ STÁNÍ V ZUBŘÍ ZA KLUBEM</v>
      </c>
      <c r="G106" s="138"/>
      <c r="H106" s="138"/>
      <c r="I106" s="138"/>
      <c r="J106" s="138"/>
      <c r="K106" s="138"/>
      <c r="L106" s="138"/>
      <c r="M106" s="138"/>
      <c r="N106" s="138"/>
      <c r="O106" s="138"/>
      <c r="P106" s="138"/>
      <c r="R106" s="20"/>
    </row>
    <row r="107" spans="2:18" s="6" customFormat="1" ht="7.5" customHeight="1">
      <c r="B107" s="19"/>
      <c r="R107" s="20"/>
    </row>
    <row r="108" spans="2:18" s="6" customFormat="1" ht="18.75" customHeight="1">
      <c r="B108" s="19"/>
      <c r="C108" s="16" t="s">
        <v>20</v>
      </c>
      <c r="F108" s="14" t="str">
        <f>$F$8</f>
        <v>Zubří</v>
      </c>
      <c r="K108" s="16" t="s">
        <v>22</v>
      </c>
      <c r="M108" s="183" t="str">
        <f>IF($O$8="","",$O$8)</f>
        <v>29.01.2014</v>
      </c>
      <c r="N108" s="138"/>
      <c r="O108" s="138"/>
      <c r="P108" s="138"/>
      <c r="R108" s="20"/>
    </row>
    <row r="109" spans="2:18" s="6" customFormat="1" ht="7.5" customHeight="1">
      <c r="B109" s="19"/>
      <c r="R109" s="20"/>
    </row>
    <row r="110" spans="2:18" s="6" customFormat="1" ht="15.75" customHeight="1">
      <c r="B110" s="19"/>
      <c r="C110" s="16" t="s">
        <v>24</v>
      </c>
      <c r="F110" s="14" t="str">
        <f>$E$11</f>
        <v>Město Zubří</v>
      </c>
      <c r="K110" s="16" t="s">
        <v>30</v>
      </c>
      <c r="M110" s="149" t="str">
        <f>$E$17</f>
        <v>Ing. Dybal Jaromír, Staveník Petr</v>
      </c>
      <c r="N110" s="138"/>
      <c r="O110" s="138"/>
      <c r="P110" s="138"/>
      <c r="Q110" s="138"/>
      <c r="R110" s="20"/>
    </row>
    <row r="111" spans="2:18" s="6" customFormat="1" ht="15" customHeight="1">
      <c r="B111" s="19"/>
      <c r="C111" s="16" t="s">
        <v>28</v>
      </c>
      <c r="F111" s="14" t="str">
        <f>IF($E$14="","",$E$14)</f>
        <v> </v>
      </c>
      <c r="K111" s="16" t="s">
        <v>33</v>
      </c>
      <c r="M111" s="149" t="str">
        <f>$E$20</f>
        <v>Staveník Petr</v>
      </c>
      <c r="N111" s="138"/>
      <c r="O111" s="138"/>
      <c r="P111" s="138"/>
      <c r="Q111" s="138"/>
      <c r="R111" s="20"/>
    </row>
    <row r="112" spans="2:18" s="6" customFormat="1" ht="11.25" customHeight="1">
      <c r="B112" s="19"/>
      <c r="R112" s="20"/>
    </row>
    <row r="113" spans="2:27" s="87" customFormat="1" ht="30" customHeight="1">
      <c r="B113" s="88"/>
      <c r="C113" s="89" t="s">
        <v>102</v>
      </c>
      <c r="D113" s="90" t="s">
        <v>103</v>
      </c>
      <c r="E113" s="90" t="s">
        <v>56</v>
      </c>
      <c r="F113" s="184" t="s">
        <v>104</v>
      </c>
      <c r="G113" s="185"/>
      <c r="H113" s="185"/>
      <c r="I113" s="185"/>
      <c r="J113" s="90" t="s">
        <v>105</v>
      </c>
      <c r="K113" s="90" t="s">
        <v>106</v>
      </c>
      <c r="L113" s="184" t="s">
        <v>107</v>
      </c>
      <c r="M113" s="185"/>
      <c r="N113" s="184" t="s">
        <v>108</v>
      </c>
      <c r="O113" s="185"/>
      <c r="P113" s="185"/>
      <c r="Q113" s="186"/>
      <c r="R113" s="91"/>
      <c r="T113" s="55" t="s">
        <v>109</v>
      </c>
      <c r="U113" s="56" t="s">
        <v>38</v>
      </c>
      <c r="V113" s="56" t="s">
        <v>110</v>
      </c>
      <c r="W113" s="56" t="s">
        <v>111</v>
      </c>
      <c r="X113" s="56" t="s">
        <v>112</v>
      </c>
      <c r="Y113" s="56" t="s">
        <v>113</v>
      </c>
      <c r="Z113" s="56" t="s">
        <v>114</v>
      </c>
      <c r="AA113" s="57" t="s">
        <v>115</v>
      </c>
    </row>
    <row r="114" spans="2:63" s="6" customFormat="1" ht="30" customHeight="1">
      <c r="B114" s="19"/>
      <c r="C114" s="60" t="s">
        <v>86</v>
      </c>
      <c r="N114" s="174">
        <f>$BK$114</f>
        <v>0</v>
      </c>
      <c r="O114" s="138"/>
      <c r="P114" s="138"/>
      <c r="Q114" s="138"/>
      <c r="R114" s="20"/>
      <c r="T114" s="59"/>
      <c r="U114" s="33"/>
      <c r="V114" s="33"/>
      <c r="W114" s="92">
        <f>$W$115</f>
        <v>2858.080074</v>
      </c>
      <c r="X114" s="33"/>
      <c r="Y114" s="92">
        <f>$Y$115</f>
        <v>271.1647587</v>
      </c>
      <c r="Z114" s="33"/>
      <c r="AA114" s="93">
        <f>$AA$115</f>
        <v>513.2571</v>
      </c>
      <c r="AT114" s="6" t="s">
        <v>73</v>
      </c>
      <c r="AU114" s="6" t="s">
        <v>92</v>
      </c>
      <c r="BK114" s="94">
        <f>$BK$115</f>
        <v>0</v>
      </c>
    </row>
    <row r="115" spans="2:63" s="95" customFormat="1" ht="37.5" customHeight="1">
      <c r="B115" s="96"/>
      <c r="D115" s="97" t="s">
        <v>93</v>
      </c>
      <c r="N115" s="175">
        <f>$BK$115</f>
        <v>0</v>
      </c>
      <c r="O115" s="169"/>
      <c r="P115" s="169"/>
      <c r="Q115" s="169"/>
      <c r="R115" s="99"/>
      <c r="T115" s="100"/>
      <c r="W115" s="101">
        <f>$W$116+$W$183+$W$209+$W$226+$W$310+$W$329</f>
        <v>2858.080074</v>
      </c>
      <c r="Y115" s="101">
        <f>$Y$116+$Y$183+$Y$209+$Y$226+$Y$310+$Y$329</f>
        <v>271.1647587</v>
      </c>
      <c r="AA115" s="102">
        <f>$AA$116+$AA$183+$AA$209+$AA$226+$AA$310+$AA$329</f>
        <v>513.2571</v>
      </c>
      <c r="AR115" s="98" t="s">
        <v>19</v>
      </c>
      <c r="AT115" s="98" t="s">
        <v>73</v>
      </c>
      <c r="AU115" s="98" t="s">
        <v>74</v>
      </c>
      <c r="AY115" s="98" t="s">
        <v>116</v>
      </c>
      <c r="BK115" s="103">
        <f>$BK$116+$BK$183+$BK$209+$BK$226+$BK$310+$BK$329</f>
        <v>0</v>
      </c>
    </row>
    <row r="116" spans="2:63" s="95" customFormat="1" ht="21" customHeight="1">
      <c r="B116" s="96"/>
      <c r="D116" s="104" t="s">
        <v>94</v>
      </c>
      <c r="N116" s="168">
        <f>$BK$116</f>
        <v>0</v>
      </c>
      <c r="O116" s="169"/>
      <c r="P116" s="169"/>
      <c r="Q116" s="169"/>
      <c r="R116" s="99"/>
      <c r="T116" s="100"/>
      <c r="W116" s="101">
        <f>SUM($W$117:$W$182)</f>
        <v>1855.797772</v>
      </c>
      <c r="Y116" s="101">
        <f>SUM($Y$117:$Y$182)</f>
        <v>0.004046000000000001</v>
      </c>
      <c r="AA116" s="102">
        <f>SUM($AA$117:$AA$182)</f>
        <v>513.2571</v>
      </c>
      <c r="AR116" s="98" t="s">
        <v>19</v>
      </c>
      <c r="AT116" s="98" t="s">
        <v>73</v>
      </c>
      <c r="AU116" s="98" t="s">
        <v>19</v>
      </c>
      <c r="AY116" s="98" t="s">
        <v>116</v>
      </c>
      <c r="BK116" s="103">
        <f>SUM($BK$117:$BK$182)</f>
        <v>0</v>
      </c>
    </row>
    <row r="117" spans="2:64" s="6" customFormat="1" ht="15.75" customHeight="1">
      <c r="B117" s="19"/>
      <c r="C117" s="105" t="s">
        <v>19</v>
      </c>
      <c r="D117" s="105" t="s">
        <v>117</v>
      </c>
      <c r="E117" s="106" t="s">
        <v>118</v>
      </c>
      <c r="F117" s="171" t="s">
        <v>119</v>
      </c>
      <c r="G117" s="172"/>
      <c r="H117" s="172"/>
      <c r="I117" s="172"/>
      <c r="J117" s="107" t="s">
        <v>120</v>
      </c>
      <c r="K117" s="108">
        <v>2</v>
      </c>
      <c r="L117" s="173"/>
      <c r="M117" s="172"/>
      <c r="N117" s="173">
        <f>ROUND($L$117*$K$117,2)</f>
        <v>0</v>
      </c>
      <c r="O117" s="172"/>
      <c r="P117" s="172"/>
      <c r="Q117" s="172"/>
      <c r="R117" s="20"/>
      <c r="T117" s="109"/>
      <c r="U117" s="26" t="s">
        <v>39</v>
      </c>
      <c r="V117" s="110">
        <v>1.42</v>
      </c>
      <c r="W117" s="110">
        <f>$V$117*$K$117</f>
        <v>2.84</v>
      </c>
      <c r="X117" s="110">
        <v>0</v>
      </c>
      <c r="Y117" s="110">
        <f>$X$117*$K$117</f>
        <v>0</v>
      </c>
      <c r="Z117" s="110">
        <v>0</v>
      </c>
      <c r="AA117" s="111">
        <f>$Z$117*$K$117</f>
        <v>0</v>
      </c>
      <c r="AR117" s="6" t="s">
        <v>121</v>
      </c>
      <c r="AT117" s="6" t="s">
        <v>117</v>
      </c>
      <c r="AU117" s="6" t="s">
        <v>84</v>
      </c>
      <c r="AY117" s="6" t="s">
        <v>116</v>
      </c>
      <c r="BE117" s="112">
        <f>IF($U$117="základní",$N$117,0)</f>
        <v>0</v>
      </c>
      <c r="BF117" s="112">
        <f>IF($U$117="snížená",$N$117,0)</f>
        <v>0</v>
      </c>
      <c r="BG117" s="112">
        <f>IF($U$117="zákl. přenesená",$N$117,0)</f>
        <v>0</v>
      </c>
      <c r="BH117" s="112">
        <f>IF($U$117="sníž. přenesená",$N$117,0)</f>
        <v>0</v>
      </c>
      <c r="BI117" s="112">
        <f>IF($U$117="nulová",$N$117,0)</f>
        <v>0</v>
      </c>
      <c r="BJ117" s="6" t="s">
        <v>19</v>
      </c>
      <c r="BK117" s="112">
        <f>ROUND($L$117*$K$117,2)</f>
        <v>0</v>
      </c>
      <c r="BL117" s="6" t="s">
        <v>121</v>
      </c>
    </row>
    <row r="118" spans="2:64" s="6" customFormat="1" ht="15.75" customHeight="1">
      <c r="B118" s="19"/>
      <c r="C118" s="105" t="s">
        <v>84</v>
      </c>
      <c r="D118" s="105" t="s">
        <v>117</v>
      </c>
      <c r="E118" s="106" t="s">
        <v>122</v>
      </c>
      <c r="F118" s="171" t="s">
        <v>123</v>
      </c>
      <c r="G118" s="172"/>
      <c r="H118" s="172"/>
      <c r="I118" s="172"/>
      <c r="J118" s="107" t="s">
        <v>120</v>
      </c>
      <c r="K118" s="108">
        <v>2</v>
      </c>
      <c r="L118" s="173"/>
      <c r="M118" s="172"/>
      <c r="N118" s="173">
        <f>ROUND($L$118*$K$118,2)</f>
        <v>0</v>
      </c>
      <c r="O118" s="172"/>
      <c r="P118" s="172"/>
      <c r="Q118" s="172"/>
      <c r="R118" s="20"/>
      <c r="T118" s="109"/>
      <c r="U118" s="26" t="s">
        <v>39</v>
      </c>
      <c r="V118" s="110">
        <v>2.562</v>
      </c>
      <c r="W118" s="110">
        <f>$V$118*$K$118</f>
        <v>5.124</v>
      </c>
      <c r="X118" s="110">
        <v>0.00017</v>
      </c>
      <c r="Y118" s="110">
        <f>$X$118*$K$118</f>
        <v>0.00034</v>
      </c>
      <c r="Z118" s="110">
        <v>0</v>
      </c>
      <c r="AA118" s="111">
        <f>$Z$118*$K$118</f>
        <v>0</v>
      </c>
      <c r="AR118" s="6" t="s">
        <v>121</v>
      </c>
      <c r="AT118" s="6" t="s">
        <v>117</v>
      </c>
      <c r="AU118" s="6" t="s">
        <v>84</v>
      </c>
      <c r="AY118" s="6" t="s">
        <v>116</v>
      </c>
      <c r="BE118" s="112">
        <f>IF($U$118="základní",$N$118,0)</f>
        <v>0</v>
      </c>
      <c r="BF118" s="112">
        <f>IF($U$118="snížená",$N$118,0)</f>
        <v>0</v>
      </c>
      <c r="BG118" s="112">
        <f>IF($U$118="zákl. přenesená",$N$118,0)</f>
        <v>0</v>
      </c>
      <c r="BH118" s="112">
        <f>IF($U$118="sníž. přenesená",$N$118,0)</f>
        <v>0</v>
      </c>
      <c r="BI118" s="112">
        <f>IF($U$118="nulová",$N$118,0)</f>
        <v>0</v>
      </c>
      <c r="BJ118" s="6" t="s">
        <v>19</v>
      </c>
      <c r="BK118" s="112">
        <f>ROUND($L$118*$K$118,2)</f>
        <v>0</v>
      </c>
      <c r="BL118" s="6" t="s">
        <v>121</v>
      </c>
    </row>
    <row r="119" spans="2:64" s="6" customFormat="1" ht="27" customHeight="1">
      <c r="B119" s="19"/>
      <c r="C119" s="105" t="s">
        <v>124</v>
      </c>
      <c r="D119" s="105" t="s">
        <v>117</v>
      </c>
      <c r="E119" s="106" t="s">
        <v>125</v>
      </c>
      <c r="F119" s="171" t="s">
        <v>126</v>
      </c>
      <c r="G119" s="172"/>
      <c r="H119" s="172"/>
      <c r="I119" s="172"/>
      <c r="J119" s="107" t="s">
        <v>120</v>
      </c>
      <c r="K119" s="108">
        <v>2</v>
      </c>
      <c r="L119" s="173"/>
      <c r="M119" s="172"/>
      <c r="N119" s="173">
        <f>ROUND($L$119*$K$119,2)</f>
        <v>0</v>
      </c>
      <c r="O119" s="172"/>
      <c r="P119" s="172"/>
      <c r="Q119" s="172"/>
      <c r="R119" s="20"/>
      <c r="T119" s="109"/>
      <c r="U119" s="26" t="s">
        <v>39</v>
      </c>
      <c r="V119" s="110">
        <v>0.86</v>
      </c>
      <c r="W119" s="110">
        <f>$V$119*$K$119</f>
        <v>1.72</v>
      </c>
      <c r="X119" s="110">
        <v>0</v>
      </c>
      <c r="Y119" s="110">
        <f>$X$119*$K$119</f>
        <v>0</v>
      </c>
      <c r="Z119" s="110">
        <v>0</v>
      </c>
      <c r="AA119" s="111">
        <f>$Z$119*$K$119</f>
        <v>0</v>
      </c>
      <c r="AR119" s="6" t="s">
        <v>121</v>
      </c>
      <c r="AT119" s="6" t="s">
        <v>117</v>
      </c>
      <c r="AU119" s="6" t="s">
        <v>84</v>
      </c>
      <c r="AY119" s="6" t="s">
        <v>116</v>
      </c>
      <c r="BE119" s="112">
        <f>IF($U$119="základní",$N$119,0)</f>
        <v>0</v>
      </c>
      <c r="BF119" s="112">
        <f>IF($U$119="snížená",$N$119,0)</f>
        <v>0</v>
      </c>
      <c r="BG119" s="112">
        <f>IF($U$119="zákl. přenesená",$N$119,0)</f>
        <v>0</v>
      </c>
      <c r="BH119" s="112">
        <f>IF($U$119="sníž. přenesená",$N$119,0)</f>
        <v>0</v>
      </c>
      <c r="BI119" s="112">
        <f>IF($U$119="nulová",$N$119,0)</f>
        <v>0</v>
      </c>
      <c r="BJ119" s="6" t="s">
        <v>19</v>
      </c>
      <c r="BK119" s="112">
        <f>ROUND($L$119*$K$119,2)</f>
        <v>0</v>
      </c>
      <c r="BL119" s="6" t="s">
        <v>121</v>
      </c>
    </row>
    <row r="120" spans="2:64" s="6" customFormat="1" ht="27" customHeight="1">
      <c r="B120" s="19"/>
      <c r="C120" s="105" t="s">
        <v>121</v>
      </c>
      <c r="D120" s="105" t="s">
        <v>117</v>
      </c>
      <c r="E120" s="106" t="s">
        <v>127</v>
      </c>
      <c r="F120" s="171" t="s">
        <v>128</v>
      </c>
      <c r="G120" s="172"/>
      <c r="H120" s="172"/>
      <c r="I120" s="172"/>
      <c r="J120" s="107" t="s">
        <v>120</v>
      </c>
      <c r="K120" s="108">
        <v>2</v>
      </c>
      <c r="L120" s="173"/>
      <c r="M120" s="172"/>
      <c r="N120" s="173">
        <f>ROUND($L$120*$K$120,2)</f>
        <v>0</v>
      </c>
      <c r="O120" s="172"/>
      <c r="P120" s="172"/>
      <c r="Q120" s="172"/>
      <c r="R120" s="20"/>
      <c r="T120" s="109"/>
      <c r="U120" s="26" t="s">
        <v>39</v>
      </c>
      <c r="V120" s="110">
        <v>2.771</v>
      </c>
      <c r="W120" s="110">
        <f>$V$120*$K$120</f>
        <v>5.542</v>
      </c>
      <c r="X120" s="110">
        <v>0</v>
      </c>
      <c r="Y120" s="110">
        <f>$X$120*$K$120</f>
        <v>0</v>
      </c>
      <c r="Z120" s="110">
        <v>0</v>
      </c>
      <c r="AA120" s="111">
        <f>$Z$120*$K$120</f>
        <v>0</v>
      </c>
      <c r="AR120" s="6" t="s">
        <v>121</v>
      </c>
      <c r="AT120" s="6" t="s">
        <v>117</v>
      </c>
      <c r="AU120" s="6" t="s">
        <v>84</v>
      </c>
      <c r="AY120" s="6" t="s">
        <v>116</v>
      </c>
      <c r="BE120" s="112">
        <f>IF($U$120="základní",$N$120,0)</f>
        <v>0</v>
      </c>
      <c r="BF120" s="112">
        <f>IF($U$120="snížená",$N$120,0)</f>
        <v>0</v>
      </c>
      <c r="BG120" s="112">
        <f>IF($U$120="zákl. přenesená",$N$120,0)</f>
        <v>0</v>
      </c>
      <c r="BH120" s="112">
        <f>IF($U$120="sníž. přenesená",$N$120,0)</f>
        <v>0</v>
      </c>
      <c r="BI120" s="112">
        <f>IF($U$120="nulová",$N$120,0)</f>
        <v>0</v>
      </c>
      <c r="BJ120" s="6" t="s">
        <v>19</v>
      </c>
      <c r="BK120" s="112">
        <f>ROUND($L$120*$K$120,2)</f>
        <v>0</v>
      </c>
      <c r="BL120" s="6" t="s">
        <v>121</v>
      </c>
    </row>
    <row r="121" spans="2:64" s="6" customFormat="1" ht="15.75" customHeight="1">
      <c r="B121" s="19"/>
      <c r="C121" s="105" t="s">
        <v>129</v>
      </c>
      <c r="D121" s="105" t="s">
        <v>117</v>
      </c>
      <c r="E121" s="106" t="s">
        <v>130</v>
      </c>
      <c r="F121" s="171" t="s">
        <v>131</v>
      </c>
      <c r="G121" s="172"/>
      <c r="H121" s="172"/>
      <c r="I121" s="172"/>
      <c r="J121" s="107" t="s">
        <v>132</v>
      </c>
      <c r="K121" s="108">
        <v>185.3</v>
      </c>
      <c r="L121" s="173"/>
      <c r="M121" s="172"/>
      <c r="N121" s="173">
        <f>ROUND($L$121*$K$121,2)</f>
        <v>0</v>
      </c>
      <c r="O121" s="172"/>
      <c r="P121" s="172"/>
      <c r="Q121" s="172"/>
      <c r="R121" s="20"/>
      <c r="T121" s="109"/>
      <c r="U121" s="26" t="s">
        <v>39</v>
      </c>
      <c r="V121" s="110">
        <v>0.196</v>
      </c>
      <c r="W121" s="110">
        <f>$V$121*$K$121</f>
        <v>36.3188</v>
      </c>
      <c r="X121" s="110">
        <v>0</v>
      </c>
      <c r="Y121" s="110">
        <f>$X$121*$K$121</f>
        <v>0</v>
      </c>
      <c r="Z121" s="110">
        <v>0</v>
      </c>
      <c r="AA121" s="111">
        <f>$Z$121*$K$121</f>
        <v>0</v>
      </c>
      <c r="AR121" s="6" t="s">
        <v>121</v>
      </c>
      <c r="AT121" s="6" t="s">
        <v>117</v>
      </c>
      <c r="AU121" s="6" t="s">
        <v>84</v>
      </c>
      <c r="AY121" s="6" t="s">
        <v>116</v>
      </c>
      <c r="BE121" s="112">
        <f>IF($U$121="základní",$N$121,0)</f>
        <v>0</v>
      </c>
      <c r="BF121" s="112">
        <f>IF($U$121="snížená",$N$121,0)</f>
        <v>0</v>
      </c>
      <c r="BG121" s="112">
        <f>IF($U$121="zákl. přenesená",$N$121,0)</f>
        <v>0</v>
      </c>
      <c r="BH121" s="112">
        <f>IF($U$121="sníž. přenesená",$N$121,0)</f>
        <v>0</v>
      </c>
      <c r="BI121" s="112">
        <f>IF($U$121="nulová",$N$121,0)</f>
        <v>0</v>
      </c>
      <c r="BJ121" s="6" t="s">
        <v>19</v>
      </c>
      <c r="BK121" s="112">
        <f>ROUND($L$121*$K$121,2)</f>
        <v>0</v>
      </c>
      <c r="BL121" s="6" t="s">
        <v>121</v>
      </c>
    </row>
    <row r="122" spans="2:51" s="6" customFormat="1" ht="15.75" customHeight="1">
      <c r="B122" s="113"/>
      <c r="E122" s="114"/>
      <c r="F122" s="176" t="s">
        <v>133</v>
      </c>
      <c r="G122" s="177"/>
      <c r="H122" s="177"/>
      <c r="I122" s="177"/>
      <c r="K122" s="115">
        <v>185.3</v>
      </c>
      <c r="R122" s="116"/>
      <c r="T122" s="117"/>
      <c r="AA122" s="118"/>
      <c r="AT122" s="114" t="s">
        <v>134</v>
      </c>
      <c r="AU122" s="114" t="s">
        <v>84</v>
      </c>
      <c r="AV122" s="114" t="s">
        <v>84</v>
      </c>
      <c r="AW122" s="114" t="s">
        <v>92</v>
      </c>
      <c r="AX122" s="114" t="s">
        <v>74</v>
      </c>
      <c r="AY122" s="114" t="s">
        <v>116</v>
      </c>
    </row>
    <row r="123" spans="2:64" s="6" customFormat="1" ht="27" customHeight="1">
      <c r="B123" s="19"/>
      <c r="C123" s="105" t="s">
        <v>135</v>
      </c>
      <c r="D123" s="105" t="s">
        <v>117</v>
      </c>
      <c r="E123" s="106" t="s">
        <v>136</v>
      </c>
      <c r="F123" s="171" t="s">
        <v>137</v>
      </c>
      <c r="G123" s="172"/>
      <c r="H123" s="172"/>
      <c r="I123" s="172"/>
      <c r="J123" s="107" t="s">
        <v>138</v>
      </c>
      <c r="K123" s="108">
        <v>250.84</v>
      </c>
      <c r="L123" s="173"/>
      <c r="M123" s="172"/>
      <c r="N123" s="173">
        <f>ROUND($L$123*$K$123,2)</f>
        <v>0</v>
      </c>
      <c r="O123" s="172"/>
      <c r="P123" s="172"/>
      <c r="Q123" s="172"/>
      <c r="R123" s="20"/>
      <c r="T123" s="109"/>
      <c r="U123" s="26" t="s">
        <v>39</v>
      </c>
      <c r="V123" s="110">
        <v>0.16</v>
      </c>
      <c r="W123" s="110">
        <f>$V$123*$K$123</f>
        <v>40.1344</v>
      </c>
      <c r="X123" s="110">
        <v>0</v>
      </c>
      <c r="Y123" s="110">
        <f>$X$123*$K$123</f>
        <v>0</v>
      </c>
      <c r="Z123" s="110">
        <v>0.255</v>
      </c>
      <c r="AA123" s="111">
        <f>$Z$123*$K$123</f>
        <v>63.964200000000005</v>
      </c>
      <c r="AR123" s="6" t="s">
        <v>121</v>
      </c>
      <c r="AT123" s="6" t="s">
        <v>117</v>
      </c>
      <c r="AU123" s="6" t="s">
        <v>84</v>
      </c>
      <c r="AY123" s="6" t="s">
        <v>116</v>
      </c>
      <c r="BE123" s="112">
        <f>IF($U$123="základní",$N$123,0)</f>
        <v>0</v>
      </c>
      <c r="BF123" s="112">
        <f>IF($U$123="snížená",$N$123,0)</f>
        <v>0</v>
      </c>
      <c r="BG123" s="112">
        <f>IF($U$123="zákl. přenesená",$N$123,0)</f>
        <v>0</v>
      </c>
      <c r="BH123" s="112">
        <f>IF($U$123="sníž. přenesená",$N$123,0)</f>
        <v>0</v>
      </c>
      <c r="BI123" s="112">
        <f>IF($U$123="nulová",$N$123,0)</f>
        <v>0</v>
      </c>
      <c r="BJ123" s="6" t="s">
        <v>19</v>
      </c>
      <c r="BK123" s="112">
        <f>ROUND($L$123*$K$123,2)</f>
        <v>0</v>
      </c>
      <c r="BL123" s="6" t="s">
        <v>121</v>
      </c>
    </row>
    <row r="124" spans="2:51" s="6" customFormat="1" ht="15.75" customHeight="1">
      <c r="B124" s="113"/>
      <c r="E124" s="114"/>
      <c r="F124" s="176" t="s">
        <v>139</v>
      </c>
      <c r="G124" s="177"/>
      <c r="H124" s="177"/>
      <c r="I124" s="177"/>
      <c r="K124" s="115">
        <v>9.18</v>
      </c>
      <c r="R124" s="116"/>
      <c r="T124" s="117"/>
      <c r="AA124" s="118"/>
      <c r="AT124" s="114" t="s">
        <v>134</v>
      </c>
      <c r="AU124" s="114" t="s">
        <v>84</v>
      </c>
      <c r="AV124" s="114" t="s">
        <v>84</v>
      </c>
      <c r="AW124" s="114" t="s">
        <v>92</v>
      </c>
      <c r="AX124" s="114" t="s">
        <v>74</v>
      </c>
      <c r="AY124" s="114" t="s">
        <v>116</v>
      </c>
    </row>
    <row r="125" spans="2:51" s="6" customFormat="1" ht="15.75" customHeight="1">
      <c r="B125" s="113"/>
      <c r="E125" s="114"/>
      <c r="F125" s="176" t="s">
        <v>140</v>
      </c>
      <c r="G125" s="177"/>
      <c r="H125" s="177"/>
      <c r="I125" s="177"/>
      <c r="K125" s="115">
        <v>106</v>
      </c>
      <c r="R125" s="116"/>
      <c r="T125" s="117"/>
      <c r="AA125" s="118"/>
      <c r="AT125" s="114" t="s">
        <v>134</v>
      </c>
      <c r="AU125" s="114" t="s">
        <v>84</v>
      </c>
      <c r="AV125" s="114" t="s">
        <v>84</v>
      </c>
      <c r="AW125" s="114" t="s">
        <v>92</v>
      </c>
      <c r="AX125" s="114" t="s">
        <v>74</v>
      </c>
      <c r="AY125" s="114" t="s">
        <v>116</v>
      </c>
    </row>
    <row r="126" spans="2:51" s="6" customFormat="1" ht="15.75" customHeight="1">
      <c r="B126" s="113"/>
      <c r="E126" s="114"/>
      <c r="F126" s="176" t="s">
        <v>141</v>
      </c>
      <c r="G126" s="177"/>
      <c r="H126" s="177"/>
      <c r="I126" s="177"/>
      <c r="K126" s="115">
        <v>135.66</v>
      </c>
      <c r="R126" s="116"/>
      <c r="T126" s="117"/>
      <c r="AA126" s="118"/>
      <c r="AT126" s="114" t="s">
        <v>134</v>
      </c>
      <c r="AU126" s="114" t="s">
        <v>84</v>
      </c>
      <c r="AV126" s="114" t="s">
        <v>84</v>
      </c>
      <c r="AW126" s="114" t="s">
        <v>92</v>
      </c>
      <c r="AX126" s="114" t="s">
        <v>74</v>
      </c>
      <c r="AY126" s="114" t="s">
        <v>116</v>
      </c>
    </row>
    <row r="127" spans="2:64" s="6" customFormat="1" ht="27" customHeight="1">
      <c r="B127" s="19"/>
      <c r="C127" s="105" t="s">
        <v>142</v>
      </c>
      <c r="D127" s="105" t="s">
        <v>117</v>
      </c>
      <c r="E127" s="106" t="s">
        <v>143</v>
      </c>
      <c r="F127" s="171" t="s">
        <v>144</v>
      </c>
      <c r="G127" s="172"/>
      <c r="H127" s="172"/>
      <c r="I127" s="172"/>
      <c r="J127" s="107" t="s">
        <v>138</v>
      </c>
      <c r="K127" s="108">
        <v>250.84</v>
      </c>
      <c r="L127" s="173"/>
      <c r="M127" s="172"/>
      <c r="N127" s="173">
        <f>ROUND($L$127*$K$127,2)</f>
        <v>0</v>
      </c>
      <c r="O127" s="172"/>
      <c r="P127" s="172"/>
      <c r="Q127" s="172"/>
      <c r="R127" s="20"/>
      <c r="T127" s="109"/>
      <c r="U127" s="26" t="s">
        <v>39</v>
      </c>
      <c r="V127" s="110">
        <v>0.048</v>
      </c>
      <c r="W127" s="110">
        <f>$V$127*$K$127</f>
        <v>12.040320000000001</v>
      </c>
      <c r="X127" s="110">
        <v>0</v>
      </c>
      <c r="Y127" s="110">
        <f>$X$127*$K$127</f>
        <v>0</v>
      </c>
      <c r="Z127" s="110">
        <v>0.24</v>
      </c>
      <c r="AA127" s="111">
        <f>$Z$127*$K$127</f>
        <v>60.2016</v>
      </c>
      <c r="AR127" s="6" t="s">
        <v>121</v>
      </c>
      <c r="AT127" s="6" t="s">
        <v>117</v>
      </c>
      <c r="AU127" s="6" t="s">
        <v>84</v>
      </c>
      <c r="AY127" s="6" t="s">
        <v>116</v>
      </c>
      <c r="BE127" s="112">
        <f>IF($U$127="základní",$N$127,0)</f>
        <v>0</v>
      </c>
      <c r="BF127" s="112">
        <f>IF($U$127="snížená",$N$127,0)</f>
        <v>0</v>
      </c>
      <c r="BG127" s="112">
        <f>IF($U$127="zákl. přenesená",$N$127,0)</f>
        <v>0</v>
      </c>
      <c r="BH127" s="112">
        <f>IF($U$127="sníž. přenesená",$N$127,0)</f>
        <v>0</v>
      </c>
      <c r="BI127" s="112">
        <f>IF($U$127="nulová",$N$127,0)</f>
        <v>0</v>
      </c>
      <c r="BJ127" s="6" t="s">
        <v>19</v>
      </c>
      <c r="BK127" s="112">
        <f>ROUND($L$127*$K$127,2)</f>
        <v>0</v>
      </c>
      <c r="BL127" s="6" t="s">
        <v>121</v>
      </c>
    </row>
    <row r="128" spans="2:51" s="6" customFormat="1" ht="15.75" customHeight="1">
      <c r="B128" s="113"/>
      <c r="E128" s="114"/>
      <c r="F128" s="176" t="s">
        <v>139</v>
      </c>
      <c r="G128" s="177"/>
      <c r="H128" s="177"/>
      <c r="I128" s="177"/>
      <c r="K128" s="115">
        <v>9.18</v>
      </c>
      <c r="R128" s="116"/>
      <c r="T128" s="117"/>
      <c r="AA128" s="118"/>
      <c r="AT128" s="114" t="s">
        <v>134</v>
      </c>
      <c r="AU128" s="114" t="s">
        <v>84</v>
      </c>
      <c r="AV128" s="114" t="s">
        <v>84</v>
      </c>
      <c r="AW128" s="114" t="s">
        <v>92</v>
      </c>
      <c r="AX128" s="114" t="s">
        <v>74</v>
      </c>
      <c r="AY128" s="114" t="s">
        <v>116</v>
      </c>
    </row>
    <row r="129" spans="2:51" s="6" customFormat="1" ht="15.75" customHeight="1">
      <c r="B129" s="113"/>
      <c r="E129" s="114"/>
      <c r="F129" s="176" t="s">
        <v>140</v>
      </c>
      <c r="G129" s="177"/>
      <c r="H129" s="177"/>
      <c r="I129" s="177"/>
      <c r="K129" s="115">
        <v>106</v>
      </c>
      <c r="R129" s="116"/>
      <c r="T129" s="117"/>
      <c r="AA129" s="118"/>
      <c r="AT129" s="114" t="s">
        <v>134</v>
      </c>
      <c r="AU129" s="114" t="s">
        <v>84</v>
      </c>
      <c r="AV129" s="114" t="s">
        <v>84</v>
      </c>
      <c r="AW129" s="114" t="s">
        <v>92</v>
      </c>
      <c r="AX129" s="114" t="s">
        <v>74</v>
      </c>
      <c r="AY129" s="114" t="s">
        <v>116</v>
      </c>
    </row>
    <row r="130" spans="2:51" s="6" customFormat="1" ht="15.75" customHeight="1">
      <c r="B130" s="113"/>
      <c r="E130" s="114"/>
      <c r="F130" s="176" t="s">
        <v>141</v>
      </c>
      <c r="G130" s="177"/>
      <c r="H130" s="177"/>
      <c r="I130" s="177"/>
      <c r="K130" s="115">
        <v>135.66</v>
      </c>
      <c r="R130" s="116"/>
      <c r="T130" s="117"/>
      <c r="AA130" s="118"/>
      <c r="AT130" s="114" t="s">
        <v>134</v>
      </c>
      <c r="AU130" s="114" t="s">
        <v>84</v>
      </c>
      <c r="AV130" s="114" t="s">
        <v>84</v>
      </c>
      <c r="AW130" s="114" t="s">
        <v>92</v>
      </c>
      <c r="AX130" s="114" t="s">
        <v>74</v>
      </c>
      <c r="AY130" s="114" t="s">
        <v>116</v>
      </c>
    </row>
    <row r="131" spans="2:64" s="6" customFormat="1" ht="15.75" customHeight="1">
      <c r="B131" s="19"/>
      <c r="C131" s="105" t="s">
        <v>145</v>
      </c>
      <c r="D131" s="105" t="s">
        <v>117</v>
      </c>
      <c r="E131" s="106" t="s">
        <v>146</v>
      </c>
      <c r="F131" s="171" t="s">
        <v>147</v>
      </c>
      <c r="G131" s="172"/>
      <c r="H131" s="172"/>
      <c r="I131" s="172"/>
      <c r="J131" s="107" t="s">
        <v>132</v>
      </c>
      <c r="K131" s="108">
        <v>394.8</v>
      </c>
      <c r="L131" s="173"/>
      <c r="M131" s="172"/>
      <c r="N131" s="173">
        <f>ROUND($L$131*$K$131,2)</f>
        <v>0</v>
      </c>
      <c r="O131" s="172"/>
      <c r="P131" s="172"/>
      <c r="Q131" s="172"/>
      <c r="R131" s="20"/>
      <c r="T131" s="109"/>
      <c r="U131" s="26" t="s">
        <v>39</v>
      </c>
      <c r="V131" s="110">
        <v>0.133</v>
      </c>
      <c r="W131" s="110">
        <f>$V$131*$K$131</f>
        <v>52.5084</v>
      </c>
      <c r="X131" s="110">
        <v>0</v>
      </c>
      <c r="Y131" s="110">
        <f>$X$131*$K$131</f>
        <v>0</v>
      </c>
      <c r="Z131" s="110">
        <v>0.205</v>
      </c>
      <c r="AA131" s="111">
        <f>$Z$131*$K$131</f>
        <v>80.934</v>
      </c>
      <c r="AR131" s="6" t="s">
        <v>121</v>
      </c>
      <c r="AT131" s="6" t="s">
        <v>117</v>
      </c>
      <c r="AU131" s="6" t="s">
        <v>84</v>
      </c>
      <c r="AY131" s="6" t="s">
        <v>116</v>
      </c>
      <c r="BE131" s="112">
        <f>IF($U$131="základní",$N$131,0)</f>
        <v>0</v>
      </c>
      <c r="BF131" s="112">
        <f>IF($U$131="snížená",$N$131,0)</f>
        <v>0</v>
      </c>
      <c r="BG131" s="112">
        <f>IF($U$131="zákl. přenesená",$N$131,0)</f>
        <v>0</v>
      </c>
      <c r="BH131" s="112">
        <f>IF($U$131="sníž. přenesená",$N$131,0)</f>
        <v>0</v>
      </c>
      <c r="BI131" s="112">
        <f>IF($U$131="nulová",$N$131,0)</f>
        <v>0</v>
      </c>
      <c r="BJ131" s="6" t="s">
        <v>19</v>
      </c>
      <c r="BK131" s="112">
        <f>ROUND($L$131*$K$131,2)</f>
        <v>0</v>
      </c>
      <c r="BL131" s="6" t="s">
        <v>121</v>
      </c>
    </row>
    <row r="132" spans="2:51" s="6" customFormat="1" ht="15.75" customHeight="1">
      <c r="B132" s="113"/>
      <c r="E132" s="114"/>
      <c r="F132" s="176" t="s">
        <v>148</v>
      </c>
      <c r="G132" s="177"/>
      <c r="H132" s="177"/>
      <c r="I132" s="177"/>
      <c r="K132" s="115">
        <v>394.8</v>
      </c>
      <c r="R132" s="116"/>
      <c r="T132" s="117"/>
      <c r="AA132" s="118"/>
      <c r="AT132" s="114" t="s">
        <v>134</v>
      </c>
      <c r="AU132" s="114" t="s">
        <v>84</v>
      </c>
      <c r="AV132" s="114" t="s">
        <v>84</v>
      </c>
      <c r="AW132" s="114" t="s">
        <v>92</v>
      </c>
      <c r="AX132" s="114" t="s">
        <v>74</v>
      </c>
      <c r="AY132" s="114" t="s">
        <v>116</v>
      </c>
    </row>
    <row r="133" spans="2:64" s="6" customFormat="1" ht="27" customHeight="1">
      <c r="B133" s="19"/>
      <c r="C133" s="105" t="s">
        <v>149</v>
      </c>
      <c r="D133" s="105" t="s">
        <v>117</v>
      </c>
      <c r="E133" s="106" t="s">
        <v>150</v>
      </c>
      <c r="F133" s="171" t="s">
        <v>151</v>
      </c>
      <c r="G133" s="172"/>
      <c r="H133" s="172"/>
      <c r="I133" s="172"/>
      <c r="J133" s="107" t="s">
        <v>138</v>
      </c>
      <c r="K133" s="108">
        <v>92.65</v>
      </c>
      <c r="L133" s="173"/>
      <c r="M133" s="172"/>
      <c r="N133" s="173">
        <f>ROUND($L$133*$K$133,2)</f>
        <v>0</v>
      </c>
      <c r="O133" s="172"/>
      <c r="P133" s="172"/>
      <c r="Q133" s="172"/>
      <c r="R133" s="20"/>
      <c r="T133" s="109"/>
      <c r="U133" s="26" t="s">
        <v>39</v>
      </c>
      <c r="V133" s="110">
        <v>0.076</v>
      </c>
      <c r="W133" s="110">
        <f>$V$133*$K$133</f>
        <v>7.0414</v>
      </c>
      <c r="X133" s="110">
        <v>4E-05</v>
      </c>
      <c r="Y133" s="110">
        <f>$X$133*$K$133</f>
        <v>0.0037060000000000005</v>
      </c>
      <c r="Z133" s="110">
        <v>0.128</v>
      </c>
      <c r="AA133" s="111">
        <f>$Z$133*$K$133</f>
        <v>11.859200000000001</v>
      </c>
      <c r="AR133" s="6" t="s">
        <v>121</v>
      </c>
      <c r="AT133" s="6" t="s">
        <v>117</v>
      </c>
      <c r="AU133" s="6" t="s">
        <v>84</v>
      </c>
      <c r="AY133" s="6" t="s">
        <v>116</v>
      </c>
      <c r="BE133" s="112">
        <f>IF($U$133="základní",$N$133,0)</f>
        <v>0</v>
      </c>
      <c r="BF133" s="112">
        <f>IF($U$133="snížená",$N$133,0)</f>
        <v>0</v>
      </c>
      <c r="BG133" s="112">
        <f>IF($U$133="zákl. přenesená",$N$133,0)</f>
        <v>0</v>
      </c>
      <c r="BH133" s="112">
        <f>IF($U$133="sníž. přenesená",$N$133,0)</f>
        <v>0</v>
      </c>
      <c r="BI133" s="112">
        <f>IF($U$133="nulová",$N$133,0)</f>
        <v>0</v>
      </c>
      <c r="BJ133" s="6" t="s">
        <v>19</v>
      </c>
      <c r="BK133" s="112">
        <f>ROUND($L$133*$K$133,2)</f>
        <v>0</v>
      </c>
      <c r="BL133" s="6" t="s">
        <v>121</v>
      </c>
    </row>
    <row r="134" spans="2:51" s="6" customFormat="1" ht="15.75" customHeight="1">
      <c r="B134" s="113"/>
      <c r="E134" s="114"/>
      <c r="F134" s="176" t="s">
        <v>152</v>
      </c>
      <c r="G134" s="177"/>
      <c r="H134" s="177"/>
      <c r="I134" s="177"/>
      <c r="K134" s="115">
        <v>92.65</v>
      </c>
      <c r="R134" s="116"/>
      <c r="T134" s="117"/>
      <c r="AA134" s="118"/>
      <c r="AT134" s="114" t="s">
        <v>134</v>
      </c>
      <c r="AU134" s="114" t="s">
        <v>84</v>
      </c>
      <c r="AV134" s="114" t="s">
        <v>84</v>
      </c>
      <c r="AW134" s="114" t="s">
        <v>92</v>
      </c>
      <c r="AX134" s="114" t="s">
        <v>74</v>
      </c>
      <c r="AY134" s="114" t="s">
        <v>116</v>
      </c>
    </row>
    <row r="135" spans="2:64" s="6" customFormat="1" ht="27" customHeight="1">
      <c r="B135" s="19"/>
      <c r="C135" s="105" t="s">
        <v>153</v>
      </c>
      <c r="D135" s="105" t="s">
        <v>117</v>
      </c>
      <c r="E135" s="106" t="s">
        <v>154</v>
      </c>
      <c r="F135" s="171" t="s">
        <v>155</v>
      </c>
      <c r="G135" s="172"/>
      <c r="H135" s="172"/>
      <c r="I135" s="172"/>
      <c r="J135" s="107" t="s">
        <v>138</v>
      </c>
      <c r="K135" s="108">
        <v>64.855</v>
      </c>
      <c r="L135" s="173"/>
      <c r="M135" s="172"/>
      <c r="N135" s="173">
        <f>ROUND($L$135*$K$135,2)</f>
        <v>0</v>
      </c>
      <c r="O135" s="172"/>
      <c r="P135" s="172"/>
      <c r="Q135" s="172"/>
      <c r="R135" s="20"/>
      <c r="T135" s="109"/>
      <c r="U135" s="26" t="s">
        <v>39</v>
      </c>
      <c r="V135" s="110">
        <v>0.182</v>
      </c>
      <c r="W135" s="110">
        <f>$V$135*$K$135</f>
        <v>11.80361</v>
      </c>
      <c r="X135" s="110">
        <v>0</v>
      </c>
      <c r="Y135" s="110">
        <f>$X$135*$K$135</f>
        <v>0</v>
      </c>
      <c r="Z135" s="110">
        <v>0.316</v>
      </c>
      <c r="AA135" s="111">
        <f>$Z$135*$K$135</f>
        <v>20.49418</v>
      </c>
      <c r="AR135" s="6" t="s">
        <v>121</v>
      </c>
      <c r="AT135" s="6" t="s">
        <v>117</v>
      </c>
      <c r="AU135" s="6" t="s">
        <v>84</v>
      </c>
      <c r="AY135" s="6" t="s">
        <v>116</v>
      </c>
      <c r="BE135" s="112">
        <f>IF($U$135="základní",$N$135,0)</f>
        <v>0</v>
      </c>
      <c r="BF135" s="112">
        <f>IF($U$135="snížená",$N$135,0)</f>
        <v>0</v>
      </c>
      <c r="BG135" s="112">
        <f>IF($U$135="zákl. přenesená",$N$135,0)</f>
        <v>0</v>
      </c>
      <c r="BH135" s="112">
        <f>IF($U$135="sníž. přenesená",$N$135,0)</f>
        <v>0</v>
      </c>
      <c r="BI135" s="112">
        <f>IF($U$135="nulová",$N$135,0)</f>
        <v>0</v>
      </c>
      <c r="BJ135" s="6" t="s">
        <v>19</v>
      </c>
      <c r="BK135" s="112">
        <f>ROUND($L$135*$K$135,2)</f>
        <v>0</v>
      </c>
      <c r="BL135" s="6" t="s">
        <v>121</v>
      </c>
    </row>
    <row r="136" spans="2:51" s="6" customFormat="1" ht="15.75" customHeight="1">
      <c r="B136" s="113"/>
      <c r="E136" s="114"/>
      <c r="F136" s="176" t="s">
        <v>156</v>
      </c>
      <c r="G136" s="177"/>
      <c r="H136" s="177"/>
      <c r="I136" s="177"/>
      <c r="K136" s="115">
        <v>64.855</v>
      </c>
      <c r="R136" s="116"/>
      <c r="T136" s="117"/>
      <c r="AA136" s="118"/>
      <c r="AT136" s="114" t="s">
        <v>134</v>
      </c>
      <c r="AU136" s="114" t="s">
        <v>84</v>
      </c>
      <c r="AV136" s="114" t="s">
        <v>84</v>
      </c>
      <c r="AW136" s="114" t="s">
        <v>92</v>
      </c>
      <c r="AX136" s="114" t="s">
        <v>19</v>
      </c>
      <c r="AY136" s="114" t="s">
        <v>116</v>
      </c>
    </row>
    <row r="137" spans="2:64" s="6" customFormat="1" ht="27" customHeight="1">
      <c r="B137" s="19"/>
      <c r="C137" s="105" t="s">
        <v>157</v>
      </c>
      <c r="D137" s="105" t="s">
        <v>117</v>
      </c>
      <c r="E137" s="106" t="s">
        <v>158</v>
      </c>
      <c r="F137" s="171" t="s">
        <v>159</v>
      </c>
      <c r="G137" s="172"/>
      <c r="H137" s="172"/>
      <c r="I137" s="172"/>
      <c r="J137" s="107" t="s">
        <v>138</v>
      </c>
      <c r="K137" s="108">
        <v>547.23</v>
      </c>
      <c r="L137" s="173"/>
      <c r="M137" s="172"/>
      <c r="N137" s="173">
        <f>ROUND($L$137*$K$137,2)</f>
        <v>0</v>
      </c>
      <c r="O137" s="172"/>
      <c r="P137" s="172"/>
      <c r="Q137" s="172"/>
      <c r="R137" s="20"/>
      <c r="T137" s="109"/>
      <c r="U137" s="26" t="s">
        <v>39</v>
      </c>
      <c r="V137" s="110">
        <v>0.366</v>
      </c>
      <c r="W137" s="110">
        <f>$V$137*$K$137</f>
        <v>200.28618</v>
      </c>
      <c r="X137" s="110">
        <v>0</v>
      </c>
      <c r="Y137" s="110">
        <f>$X$137*$K$137</f>
        <v>0</v>
      </c>
      <c r="Z137" s="110">
        <v>0.504</v>
      </c>
      <c r="AA137" s="111">
        <f>$Z$137*$K$137</f>
        <v>275.80392</v>
      </c>
      <c r="AR137" s="6" t="s">
        <v>121</v>
      </c>
      <c r="AT137" s="6" t="s">
        <v>117</v>
      </c>
      <c r="AU137" s="6" t="s">
        <v>84</v>
      </c>
      <c r="AY137" s="6" t="s">
        <v>116</v>
      </c>
      <c r="BE137" s="112">
        <f>IF($U$137="základní",$N$137,0)</f>
        <v>0</v>
      </c>
      <c r="BF137" s="112">
        <f>IF($U$137="snížená",$N$137,0)</f>
        <v>0</v>
      </c>
      <c r="BG137" s="112">
        <f>IF($U$137="zákl. přenesená",$N$137,0)</f>
        <v>0</v>
      </c>
      <c r="BH137" s="112">
        <f>IF($U$137="sníž. přenesená",$N$137,0)</f>
        <v>0</v>
      </c>
      <c r="BI137" s="112">
        <f>IF($U$137="nulová",$N$137,0)</f>
        <v>0</v>
      </c>
      <c r="BJ137" s="6" t="s">
        <v>19</v>
      </c>
      <c r="BK137" s="112">
        <f>ROUND($L$137*$K$137,2)</f>
        <v>0</v>
      </c>
      <c r="BL137" s="6" t="s">
        <v>121</v>
      </c>
    </row>
    <row r="138" spans="2:51" s="6" customFormat="1" ht="15.75" customHeight="1">
      <c r="B138" s="113"/>
      <c r="E138" s="114"/>
      <c r="F138" s="176" t="s">
        <v>160</v>
      </c>
      <c r="G138" s="177"/>
      <c r="H138" s="177"/>
      <c r="I138" s="177"/>
      <c r="K138" s="115">
        <v>240.87</v>
      </c>
      <c r="R138" s="116"/>
      <c r="T138" s="117"/>
      <c r="AA138" s="118"/>
      <c r="AT138" s="114" t="s">
        <v>134</v>
      </c>
      <c r="AU138" s="114" t="s">
        <v>84</v>
      </c>
      <c r="AV138" s="114" t="s">
        <v>84</v>
      </c>
      <c r="AW138" s="114" t="s">
        <v>92</v>
      </c>
      <c r="AX138" s="114" t="s">
        <v>74</v>
      </c>
      <c r="AY138" s="114" t="s">
        <v>116</v>
      </c>
    </row>
    <row r="139" spans="2:51" s="6" customFormat="1" ht="15.75" customHeight="1">
      <c r="B139" s="113"/>
      <c r="E139" s="114"/>
      <c r="F139" s="176" t="s">
        <v>161</v>
      </c>
      <c r="G139" s="177"/>
      <c r="H139" s="177"/>
      <c r="I139" s="177"/>
      <c r="K139" s="115">
        <v>306.36</v>
      </c>
      <c r="R139" s="116"/>
      <c r="T139" s="117"/>
      <c r="AA139" s="118"/>
      <c r="AT139" s="114" t="s">
        <v>134</v>
      </c>
      <c r="AU139" s="114" t="s">
        <v>84</v>
      </c>
      <c r="AV139" s="114" t="s">
        <v>84</v>
      </c>
      <c r="AW139" s="114" t="s">
        <v>92</v>
      </c>
      <c r="AX139" s="114" t="s">
        <v>74</v>
      </c>
      <c r="AY139" s="114" t="s">
        <v>116</v>
      </c>
    </row>
    <row r="140" spans="2:64" s="6" customFormat="1" ht="27" customHeight="1">
      <c r="B140" s="19"/>
      <c r="C140" s="105" t="s">
        <v>162</v>
      </c>
      <c r="D140" s="105" t="s">
        <v>117</v>
      </c>
      <c r="E140" s="106" t="s">
        <v>163</v>
      </c>
      <c r="F140" s="171" t="s">
        <v>164</v>
      </c>
      <c r="G140" s="172"/>
      <c r="H140" s="172"/>
      <c r="I140" s="172"/>
      <c r="J140" s="107" t="s">
        <v>165</v>
      </c>
      <c r="K140" s="108">
        <v>324.075</v>
      </c>
      <c r="L140" s="173"/>
      <c r="M140" s="172"/>
      <c r="N140" s="173">
        <f>ROUND($L$140*$K$140,2)</f>
        <v>0</v>
      </c>
      <c r="O140" s="172"/>
      <c r="P140" s="172"/>
      <c r="Q140" s="172"/>
      <c r="R140" s="20"/>
      <c r="T140" s="109"/>
      <c r="U140" s="26" t="s">
        <v>39</v>
      </c>
      <c r="V140" s="110">
        <v>0.097</v>
      </c>
      <c r="W140" s="110">
        <f>$V$140*$K$140</f>
        <v>31.435275</v>
      </c>
      <c r="X140" s="110">
        <v>0</v>
      </c>
      <c r="Y140" s="110">
        <f>$X$140*$K$140</f>
        <v>0</v>
      </c>
      <c r="Z140" s="110">
        <v>0</v>
      </c>
      <c r="AA140" s="111">
        <f>$Z$140*$K$140</f>
        <v>0</v>
      </c>
      <c r="AR140" s="6" t="s">
        <v>121</v>
      </c>
      <c r="AT140" s="6" t="s">
        <v>117</v>
      </c>
      <c r="AU140" s="6" t="s">
        <v>84</v>
      </c>
      <c r="AY140" s="6" t="s">
        <v>116</v>
      </c>
      <c r="BE140" s="112">
        <f>IF($U$140="základní",$N$140,0)</f>
        <v>0</v>
      </c>
      <c r="BF140" s="112">
        <f>IF($U$140="snížená",$N$140,0)</f>
        <v>0</v>
      </c>
      <c r="BG140" s="112">
        <f>IF($U$140="zákl. přenesená",$N$140,0)</f>
        <v>0</v>
      </c>
      <c r="BH140" s="112">
        <f>IF($U$140="sníž. přenesená",$N$140,0)</f>
        <v>0</v>
      </c>
      <c r="BI140" s="112">
        <f>IF($U$140="nulová",$N$140,0)</f>
        <v>0</v>
      </c>
      <c r="BJ140" s="6" t="s">
        <v>19</v>
      </c>
      <c r="BK140" s="112">
        <f>ROUND($L$140*$K$140,2)</f>
        <v>0</v>
      </c>
      <c r="BL140" s="6" t="s">
        <v>121</v>
      </c>
    </row>
    <row r="141" spans="2:51" s="6" customFormat="1" ht="15.75" customHeight="1">
      <c r="B141" s="113"/>
      <c r="E141" s="114"/>
      <c r="F141" s="176" t="s">
        <v>166</v>
      </c>
      <c r="G141" s="177"/>
      <c r="H141" s="177"/>
      <c r="I141" s="177"/>
      <c r="K141" s="115">
        <v>324.075</v>
      </c>
      <c r="R141" s="116"/>
      <c r="T141" s="117"/>
      <c r="AA141" s="118"/>
      <c r="AT141" s="114" t="s">
        <v>134</v>
      </c>
      <c r="AU141" s="114" t="s">
        <v>84</v>
      </c>
      <c r="AV141" s="114" t="s">
        <v>84</v>
      </c>
      <c r="AW141" s="114" t="s">
        <v>92</v>
      </c>
      <c r="AX141" s="114" t="s">
        <v>74</v>
      </c>
      <c r="AY141" s="114" t="s">
        <v>116</v>
      </c>
    </row>
    <row r="142" spans="2:64" s="6" customFormat="1" ht="15.75" customHeight="1">
      <c r="B142" s="19"/>
      <c r="C142" s="105" t="s">
        <v>167</v>
      </c>
      <c r="D142" s="105" t="s">
        <v>117</v>
      </c>
      <c r="E142" s="106" t="s">
        <v>168</v>
      </c>
      <c r="F142" s="171" t="s">
        <v>169</v>
      </c>
      <c r="G142" s="172"/>
      <c r="H142" s="172"/>
      <c r="I142" s="172"/>
      <c r="J142" s="107" t="s">
        <v>165</v>
      </c>
      <c r="K142" s="108">
        <v>168.925</v>
      </c>
      <c r="L142" s="173"/>
      <c r="M142" s="172"/>
      <c r="N142" s="173">
        <f>ROUND($L$142*$K$142,2)</f>
        <v>0</v>
      </c>
      <c r="O142" s="172"/>
      <c r="P142" s="172"/>
      <c r="Q142" s="172"/>
      <c r="R142" s="20"/>
      <c r="T142" s="109"/>
      <c r="U142" s="26" t="s">
        <v>39</v>
      </c>
      <c r="V142" s="110">
        <v>0.097</v>
      </c>
      <c r="W142" s="110">
        <f>$V$142*$K$142</f>
        <v>16.385725</v>
      </c>
      <c r="X142" s="110">
        <v>0</v>
      </c>
      <c r="Y142" s="110">
        <f>$X$142*$K$142</f>
        <v>0</v>
      </c>
      <c r="Z142" s="110">
        <v>0</v>
      </c>
      <c r="AA142" s="111">
        <f>$Z$142*$K$142</f>
        <v>0</v>
      </c>
      <c r="AR142" s="6" t="s">
        <v>121</v>
      </c>
      <c r="AT142" s="6" t="s">
        <v>117</v>
      </c>
      <c r="AU142" s="6" t="s">
        <v>84</v>
      </c>
      <c r="AY142" s="6" t="s">
        <v>116</v>
      </c>
      <c r="BE142" s="112">
        <f>IF($U$142="základní",$N$142,0)</f>
        <v>0</v>
      </c>
      <c r="BF142" s="112">
        <f>IF($U$142="snížená",$N$142,0)</f>
        <v>0</v>
      </c>
      <c r="BG142" s="112">
        <f>IF($U$142="zákl. přenesená",$N$142,0)</f>
        <v>0</v>
      </c>
      <c r="BH142" s="112">
        <f>IF($U$142="sníž. přenesená",$N$142,0)</f>
        <v>0</v>
      </c>
      <c r="BI142" s="112">
        <f>IF($U$142="nulová",$N$142,0)</f>
        <v>0</v>
      </c>
      <c r="BJ142" s="6" t="s">
        <v>19</v>
      </c>
      <c r="BK142" s="112">
        <f>ROUND($L$142*$K$142,2)</f>
        <v>0</v>
      </c>
      <c r="BL142" s="6" t="s">
        <v>121</v>
      </c>
    </row>
    <row r="143" spans="2:51" s="6" customFormat="1" ht="15.75" customHeight="1">
      <c r="B143" s="113"/>
      <c r="E143" s="114"/>
      <c r="F143" s="176" t="s">
        <v>170</v>
      </c>
      <c r="G143" s="177"/>
      <c r="H143" s="177"/>
      <c r="I143" s="177"/>
      <c r="K143" s="115">
        <v>168.925</v>
      </c>
      <c r="R143" s="116"/>
      <c r="T143" s="117"/>
      <c r="AA143" s="118"/>
      <c r="AT143" s="114" t="s">
        <v>134</v>
      </c>
      <c r="AU143" s="114" t="s">
        <v>84</v>
      </c>
      <c r="AV143" s="114" t="s">
        <v>84</v>
      </c>
      <c r="AW143" s="114" t="s">
        <v>92</v>
      </c>
      <c r="AX143" s="114" t="s">
        <v>74</v>
      </c>
      <c r="AY143" s="114" t="s">
        <v>116</v>
      </c>
    </row>
    <row r="144" spans="2:64" s="6" customFormat="1" ht="15.75" customHeight="1">
      <c r="B144" s="19"/>
      <c r="C144" s="105" t="s">
        <v>171</v>
      </c>
      <c r="D144" s="105" t="s">
        <v>117</v>
      </c>
      <c r="E144" s="106" t="s">
        <v>172</v>
      </c>
      <c r="F144" s="171" t="s">
        <v>173</v>
      </c>
      <c r="G144" s="172"/>
      <c r="H144" s="172"/>
      <c r="I144" s="172"/>
      <c r="J144" s="107" t="s">
        <v>165</v>
      </c>
      <c r="K144" s="108">
        <v>168.925</v>
      </c>
      <c r="L144" s="173"/>
      <c r="M144" s="172"/>
      <c r="N144" s="173">
        <f>ROUND($L$144*$K$144,2)</f>
        <v>0</v>
      </c>
      <c r="O144" s="172"/>
      <c r="P144" s="172"/>
      <c r="Q144" s="172"/>
      <c r="R144" s="20"/>
      <c r="T144" s="109"/>
      <c r="U144" s="26" t="s">
        <v>39</v>
      </c>
      <c r="V144" s="110">
        <v>0.048</v>
      </c>
      <c r="W144" s="110">
        <f>$V$144*$K$144</f>
        <v>8.108400000000001</v>
      </c>
      <c r="X144" s="110">
        <v>0</v>
      </c>
      <c r="Y144" s="110">
        <f>$X$144*$K$144</f>
        <v>0</v>
      </c>
      <c r="Z144" s="110">
        <v>0</v>
      </c>
      <c r="AA144" s="111">
        <f>$Z$144*$K$144</f>
        <v>0</v>
      </c>
      <c r="AR144" s="6" t="s">
        <v>121</v>
      </c>
      <c r="AT144" s="6" t="s">
        <v>117</v>
      </c>
      <c r="AU144" s="6" t="s">
        <v>84</v>
      </c>
      <c r="AY144" s="6" t="s">
        <v>116</v>
      </c>
      <c r="BE144" s="112">
        <f>IF($U$144="základní",$N$144,0)</f>
        <v>0</v>
      </c>
      <c r="BF144" s="112">
        <f>IF($U$144="snížená",$N$144,0)</f>
        <v>0</v>
      </c>
      <c r="BG144" s="112">
        <f>IF($U$144="zákl. přenesená",$N$144,0)</f>
        <v>0</v>
      </c>
      <c r="BH144" s="112">
        <f>IF($U$144="sníž. přenesená",$N$144,0)</f>
        <v>0</v>
      </c>
      <c r="BI144" s="112">
        <f>IF($U$144="nulová",$N$144,0)</f>
        <v>0</v>
      </c>
      <c r="BJ144" s="6" t="s">
        <v>19</v>
      </c>
      <c r="BK144" s="112">
        <f>ROUND($L$144*$K$144,2)</f>
        <v>0</v>
      </c>
      <c r="BL144" s="6" t="s">
        <v>121</v>
      </c>
    </row>
    <row r="145" spans="2:64" s="6" customFormat="1" ht="27" customHeight="1">
      <c r="B145" s="19"/>
      <c r="C145" s="105" t="s">
        <v>8</v>
      </c>
      <c r="D145" s="105" t="s">
        <v>117</v>
      </c>
      <c r="E145" s="106" t="s">
        <v>174</v>
      </c>
      <c r="F145" s="171" t="s">
        <v>175</v>
      </c>
      <c r="G145" s="172"/>
      <c r="H145" s="172"/>
      <c r="I145" s="172"/>
      <c r="J145" s="107" t="s">
        <v>165</v>
      </c>
      <c r="K145" s="108">
        <v>648.15</v>
      </c>
      <c r="L145" s="173"/>
      <c r="M145" s="172"/>
      <c r="N145" s="173">
        <f>ROUND($L$145*$K$145,2)</f>
        <v>0</v>
      </c>
      <c r="O145" s="172"/>
      <c r="P145" s="172"/>
      <c r="Q145" s="172"/>
      <c r="R145" s="20"/>
      <c r="T145" s="109"/>
      <c r="U145" s="26" t="s">
        <v>39</v>
      </c>
      <c r="V145" s="110">
        <v>0.187</v>
      </c>
      <c r="W145" s="110">
        <f>$V$145*$K$145</f>
        <v>121.20405</v>
      </c>
      <c r="X145" s="110">
        <v>0</v>
      </c>
      <c r="Y145" s="110">
        <f>$X$145*$K$145</f>
        <v>0</v>
      </c>
      <c r="Z145" s="110">
        <v>0</v>
      </c>
      <c r="AA145" s="111">
        <f>$Z$145*$K$145</f>
        <v>0</v>
      </c>
      <c r="AR145" s="6" t="s">
        <v>121</v>
      </c>
      <c r="AT145" s="6" t="s">
        <v>117</v>
      </c>
      <c r="AU145" s="6" t="s">
        <v>84</v>
      </c>
      <c r="AY145" s="6" t="s">
        <v>116</v>
      </c>
      <c r="BE145" s="112">
        <f>IF($U$145="základní",$N$145,0)</f>
        <v>0</v>
      </c>
      <c r="BF145" s="112">
        <f>IF($U$145="snížená",$N$145,0)</f>
        <v>0</v>
      </c>
      <c r="BG145" s="112">
        <f>IF($U$145="zákl. přenesená",$N$145,0)</f>
        <v>0</v>
      </c>
      <c r="BH145" s="112">
        <f>IF($U$145="sníž. přenesená",$N$145,0)</f>
        <v>0</v>
      </c>
      <c r="BI145" s="112">
        <f>IF($U$145="nulová",$N$145,0)</f>
        <v>0</v>
      </c>
      <c r="BJ145" s="6" t="s">
        <v>19</v>
      </c>
      <c r="BK145" s="112">
        <f>ROUND($L$145*$K$145,2)</f>
        <v>0</v>
      </c>
      <c r="BL145" s="6" t="s">
        <v>121</v>
      </c>
    </row>
    <row r="146" spans="2:51" s="6" customFormat="1" ht="15.75" customHeight="1">
      <c r="B146" s="113"/>
      <c r="E146" s="114"/>
      <c r="F146" s="176" t="s">
        <v>176</v>
      </c>
      <c r="G146" s="177"/>
      <c r="H146" s="177"/>
      <c r="I146" s="177"/>
      <c r="K146" s="115">
        <v>648.15</v>
      </c>
      <c r="R146" s="116"/>
      <c r="T146" s="117"/>
      <c r="AA146" s="118"/>
      <c r="AT146" s="114" t="s">
        <v>134</v>
      </c>
      <c r="AU146" s="114" t="s">
        <v>84</v>
      </c>
      <c r="AV146" s="114" t="s">
        <v>84</v>
      </c>
      <c r="AW146" s="114" t="s">
        <v>92</v>
      </c>
      <c r="AX146" s="114" t="s">
        <v>19</v>
      </c>
      <c r="AY146" s="114" t="s">
        <v>116</v>
      </c>
    </row>
    <row r="147" spans="2:64" s="6" customFormat="1" ht="27" customHeight="1">
      <c r="B147" s="19"/>
      <c r="C147" s="105" t="s">
        <v>177</v>
      </c>
      <c r="D147" s="105" t="s">
        <v>117</v>
      </c>
      <c r="E147" s="106" t="s">
        <v>178</v>
      </c>
      <c r="F147" s="171" t="s">
        <v>179</v>
      </c>
      <c r="G147" s="172"/>
      <c r="H147" s="172"/>
      <c r="I147" s="172"/>
      <c r="J147" s="107" t="s">
        <v>165</v>
      </c>
      <c r="K147" s="108">
        <v>648.15</v>
      </c>
      <c r="L147" s="173"/>
      <c r="M147" s="172"/>
      <c r="N147" s="173">
        <f>ROUND($L$147*$K$147,2)</f>
        <v>0</v>
      </c>
      <c r="O147" s="172"/>
      <c r="P147" s="172"/>
      <c r="Q147" s="172"/>
      <c r="R147" s="20"/>
      <c r="T147" s="109"/>
      <c r="U147" s="26" t="s">
        <v>39</v>
      </c>
      <c r="V147" s="110">
        <v>0.058</v>
      </c>
      <c r="W147" s="110">
        <f>$V$147*$K$147</f>
        <v>37.5927</v>
      </c>
      <c r="X147" s="110">
        <v>0</v>
      </c>
      <c r="Y147" s="110">
        <f>$X$147*$K$147</f>
        <v>0</v>
      </c>
      <c r="Z147" s="110">
        <v>0</v>
      </c>
      <c r="AA147" s="111">
        <f>$Z$147*$K$147</f>
        <v>0</v>
      </c>
      <c r="AR147" s="6" t="s">
        <v>121</v>
      </c>
      <c r="AT147" s="6" t="s">
        <v>117</v>
      </c>
      <c r="AU147" s="6" t="s">
        <v>84</v>
      </c>
      <c r="AY147" s="6" t="s">
        <v>116</v>
      </c>
      <c r="BE147" s="112">
        <f>IF($U$147="základní",$N$147,0)</f>
        <v>0</v>
      </c>
      <c r="BF147" s="112">
        <f>IF($U$147="snížená",$N$147,0)</f>
        <v>0</v>
      </c>
      <c r="BG147" s="112">
        <f>IF($U$147="zákl. přenesená",$N$147,0)</f>
        <v>0</v>
      </c>
      <c r="BH147" s="112">
        <f>IF($U$147="sníž. přenesená",$N$147,0)</f>
        <v>0</v>
      </c>
      <c r="BI147" s="112">
        <f>IF($U$147="nulová",$N$147,0)</f>
        <v>0</v>
      </c>
      <c r="BJ147" s="6" t="s">
        <v>19</v>
      </c>
      <c r="BK147" s="112">
        <f>ROUND($L$147*$K$147,2)</f>
        <v>0</v>
      </c>
      <c r="BL147" s="6" t="s">
        <v>121</v>
      </c>
    </row>
    <row r="148" spans="2:64" s="6" customFormat="1" ht="27" customHeight="1">
      <c r="B148" s="19"/>
      <c r="C148" s="105" t="s">
        <v>180</v>
      </c>
      <c r="D148" s="105" t="s">
        <v>117</v>
      </c>
      <c r="E148" s="106" t="s">
        <v>181</v>
      </c>
      <c r="F148" s="171" t="s">
        <v>182</v>
      </c>
      <c r="G148" s="172"/>
      <c r="H148" s="172"/>
      <c r="I148" s="172"/>
      <c r="J148" s="107" t="s">
        <v>165</v>
      </c>
      <c r="K148" s="108">
        <v>220.25</v>
      </c>
      <c r="L148" s="173"/>
      <c r="M148" s="172"/>
      <c r="N148" s="173">
        <f>ROUND($L$148*$K$148,2)</f>
        <v>0</v>
      </c>
      <c r="O148" s="172"/>
      <c r="P148" s="172"/>
      <c r="Q148" s="172"/>
      <c r="R148" s="20"/>
      <c r="T148" s="109"/>
      <c r="U148" s="26" t="s">
        <v>39</v>
      </c>
      <c r="V148" s="110">
        <v>1.556</v>
      </c>
      <c r="W148" s="110">
        <f>$V$148*$K$148</f>
        <v>342.709</v>
      </c>
      <c r="X148" s="110">
        <v>0</v>
      </c>
      <c r="Y148" s="110">
        <f>$X$148*$K$148</f>
        <v>0</v>
      </c>
      <c r="Z148" s="110">
        <v>0</v>
      </c>
      <c r="AA148" s="111">
        <f>$Z$148*$K$148</f>
        <v>0</v>
      </c>
      <c r="AR148" s="6" t="s">
        <v>121</v>
      </c>
      <c r="AT148" s="6" t="s">
        <v>117</v>
      </c>
      <c r="AU148" s="6" t="s">
        <v>84</v>
      </c>
      <c r="AY148" s="6" t="s">
        <v>116</v>
      </c>
      <c r="BE148" s="112">
        <f>IF($U$148="základní",$N$148,0)</f>
        <v>0</v>
      </c>
      <c r="BF148" s="112">
        <f>IF($U$148="snížená",$N$148,0)</f>
        <v>0</v>
      </c>
      <c r="BG148" s="112">
        <f>IF($U$148="zákl. přenesená",$N$148,0)</f>
        <v>0</v>
      </c>
      <c r="BH148" s="112">
        <f>IF($U$148="sníž. přenesená",$N$148,0)</f>
        <v>0</v>
      </c>
      <c r="BI148" s="112">
        <f>IF($U$148="nulová",$N$148,0)</f>
        <v>0</v>
      </c>
      <c r="BJ148" s="6" t="s">
        <v>19</v>
      </c>
      <c r="BK148" s="112">
        <f>ROUND($L$148*$K$148,2)</f>
        <v>0</v>
      </c>
      <c r="BL148" s="6" t="s">
        <v>121</v>
      </c>
    </row>
    <row r="149" spans="2:51" s="6" customFormat="1" ht="15.75" customHeight="1">
      <c r="B149" s="119"/>
      <c r="E149" s="120"/>
      <c r="F149" s="181" t="s">
        <v>183</v>
      </c>
      <c r="G149" s="182"/>
      <c r="H149" s="182"/>
      <c r="I149" s="182"/>
      <c r="K149" s="120"/>
      <c r="R149" s="121"/>
      <c r="T149" s="122"/>
      <c r="AA149" s="123"/>
      <c r="AT149" s="120" t="s">
        <v>134</v>
      </c>
      <c r="AU149" s="120" t="s">
        <v>84</v>
      </c>
      <c r="AV149" s="120" t="s">
        <v>19</v>
      </c>
      <c r="AW149" s="120" t="s">
        <v>92</v>
      </c>
      <c r="AX149" s="120" t="s">
        <v>74</v>
      </c>
      <c r="AY149" s="120" t="s">
        <v>116</v>
      </c>
    </row>
    <row r="150" spans="2:51" s="6" customFormat="1" ht="15.75" customHeight="1">
      <c r="B150" s="113"/>
      <c r="E150" s="114"/>
      <c r="F150" s="176" t="s">
        <v>184</v>
      </c>
      <c r="G150" s="177"/>
      <c r="H150" s="177"/>
      <c r="I150" s="177"/>
      <c r="K150" s="115">
        <v>15.048</v>
      </c>
      <c r="R150" s="116"/>
      <c r="T150" s="117"/>
      <c r="AA150" s="118"/>
      <c r="AT150" s="114" t="s">
        <v>134</v>
      </c>
      <c r="AU150" s="114" t="s">
        <v>84</v>
      </c>
      <c r="AV150" s="114" t="s">
        <v>84</v>
      </c>
      <c r="AW150" s="114" t="s">
        <v>92</v>
      </c>
      <c r="AX150" s="114" t="s">
        <v>74</v>
      </c>
      <c r="AY150" s="114" t="s">
        <v>116</v>
      </c>
    </row>
    <row r="151" spans="2:51" s="6" customFormat="1" ht="15.75" customHeight="1">
      <c r="B151" s="119"/>
      <c r="E151" s="120"/>
      <c r="F151" s="181" t="s">
        <v>185</v>
      </c>
      <c r="G151" s="182"/>
      <c r="H151" s="182"/>
      <c r="I151" s="182"/>
      <c r="K151" s="120"/>
      <c r="R151" s="121"/>
      <c r="T151" s="122"/>
      <c r="AA151" s="123"/>
      <c r="AT151" s="120" t="s">
        <v>134</v>
      </c>
      <c r="AU151" s="120" t="s">
        <v>84</v>
      </c>
      <c r="AV151" s="120" t="s">
        <v>19</v>
      </c>
      <c r="AW151" s="120" t="s">
        <v>92</v>
      </c>
      <c r="AX151" s="120" t="s">
        <v>74</v>
      </c>
      <c r="AY151" s="120" t="s">
        <v>116</v>
      </c>
    </row>
    <row r="152" spans="2:51" s="6" customFormat="1" ht="15.75" customHeight="1">
      <c r="B152" s="113"/>
      <c r="E152" s="114"/>
      <c r="F152" s="176" t="s">
        <v>186</v>
      </c>
      <c r="G152" s="177"/>
      <c r="H152" s="177"/>
      <c r="I152" s="177"/>
      <c r="K152" s="115">
        <v>205.202</v>
      </c>
      <c r="R152" s="116"/>
      <c r="T152" s="117"/>
      <c r="AA152" s="118"/>
      <c r="AT152" s="114" t="s">
        <v>134</v>
      </c>
      <c r="AU152" s="114" t="s">
        <v>84</v>
      </c>
      <c r="AV152" s="114" t="s">
        <v>84</v>
      </c>
      <c r="AW152" s="114" t="s">
        <v>92</v>
      </c>
      <c r="AX152" s="114" t="s">
        <v>74</v>
      </c>
      <c r="AY152" s="114" t="s">
        <v>116</v>
      </c>
    </row>
    <row r="153" spans="2:64" s="6" customFormat="1" ht="27" customHeight="1">
      <c r="B153" s="19"/>
      <c r="C153" s="105" t="s">
        <v>187</v>
      </c>
      <c r="D153" s="105" t="s">
        <v>117</v>
      </c>
      <c r="E153" s="106" t="s">
        <v>188</v>
      </c>
      <c r="F153" s="171" t="s">
        <v>189</v>
      </c>
      <c r="G153" s="172"/>
      <c r="H153" s="172"/>
      <c r="I153" s="172"/>
      <c r="J153" s="107" t="s">
        <v>165</v>
      </c>
      <c r="K153" s="108">
        <v>220.25</v>
      </c>
      <c r="L153" s="173"/>
      <c r="M153" s="172"/>
      <c r="N153" s="173">
        <f>ROUND($L$153*$K$153,2)</f>
        <v>0</v>
      </c>
      <c r="O153" s="172"/>
      <c r="P153" s="172"/>
      <c r="Q153" s="172"/>
      <c r="R153" s="20"/>
      <c r="T153" s="109"/>
      <c r="U153" s="26" t="s">
        <v>39</v>
      </c>
      <c r="V153" s="110">
        <v>0.107</v>
      </c>
      <c r="W153" s="110">
        <f>$V$153*$K$153</f>
        <v>23.56675</v>
      </c>
      <c r="X153" s="110">
        <v>0</v>
      </c>
      <c r="Y153" s="110">
        <f>$X$153*$K$153</f>
        <v>0</v>
      </c>
      <c r="Z153" s="110">
        <v>0</v>
      </c>
      <c r="AA153" s="111">
        <f>$Z$153*$K$153</f>
        <v>0</v>
      </c>
      <c r="AR153" s="6" t="s">
        <v>121</v>
      </c>
      <c r="AT153" s="6" t="s">
        <v>117</v>
      </c>
      <c r="AU153" s="6" t="s">
        <v>84</v>
      </c>
      <c r="AY153" s="6" t="s">
        <v>116</v>
      </c>
      <c r="BE153" s="112">
        <f>IF($U$153="základní",$N$153,0)</f>
        <v>0</v>
      </c>
      <c r="BF153" s="112">
        <f>IF($U$153="snížená",$N$153,0)</f>
        <v>0</v>
      </c>
      <c r="BG153" s="112">
        <f>IF($U$153="zákl. přenesená",$N$153,0)</f>
        <v>0</v>
      </c>
      <c r="BH153" s="112">
        <f>IF($U$153="sníž. přenesená",$N$153,0)</f>
        <v>0</v>
      </c>
      <c r="BI153" s="112">
        <f>IF($U$153="nulová",$N$153,0)</f>
        <v>0</v>
      </c>
      <c r="BJ153" s="6" t="s">
        <v>19</v>
      </c>
      <c r="BK153" s="112">
        <f>ROUND($L$153*$K$153,2)</f>
        <v>0</v>
      </c>
      <c r="BL153" s="6" t="s">
        <v>121</v>
      </c>
    </row>
    <row r="154" spans="2:64" s="6" customFormat="1" ht="27" customHeight="1">
      <c r="B154" s="19"/>
      <c r="C154" s="105" t="s">
        <v>190</v>
      </c>
      <c r="D154" s="105" t="s">
        <v>117</v>
      </c>
      <c r="E154" s="106" t="s">
        <v>191</v>
      </c>
      <c r="F154" s="171" t="s">
        <v>192</v>
      </c>
      <c r="G154" s="172"/>
      <c r="H154" s="172"/>
      <c r="I154" s="172"/>
      <c r="J154" s="107" t="s">
        <v>165</v>
      </c>
      <c r="K154" s="108">
        <v>75.552</v>
      </c>
      <c r="L154" s="173"/>
      <c r="M154" s="172"/>
      <c r="N154" s="173">
        <f>ROUND($L$154*$K$154,2)</f>
        <v>0</v>
      </c>
      <c r="O154" s="172"/>
      <c r="P154" s="172"/>
      <c r="Q154" s="172"/>
      <c r="R154" s="20"/>
      <c r="T154" s="109"/>
      <c r="U154" s="26" t="s">
        <v>39</v>
      </c>
      <c r="V154" s="110">
        <v>2.32</v>
      </c>
      <c r="W154" s="110">
        <f>$V$154*$K$154</f>
        <v>175.28064</v>
      </c>
      <c r="X154" s="110">
        <v>0</v>
      </c>
      <c r="Y154" s="110">
        <f>$X$154*$K$154</f>
        <v>0</v>
      </c>
      <c r="Z154" s="110">
        <v>0</v>
      </c>
      <c r="AA154" s="111">
        <f>$Z$154*$K$154</f>
        <v>0</v>
      </c>
      <c r="AR154" s="6" t="s">
        <v>121</v>
      </c>
      <c r="AT154" s="6" t="s">
        <v>117</v>
      </c>
      <c r="AU154" s="6" t="s">
        <v>84</v>
      </c>
      <c r="AY154" s="6" t="s">
        <v>116</v>
      </c>
      <c r="BE154" s="112">
        <f>IF($U$154="základní",$N$154,0)</f>
        <v>0</v>
      </c>
      <c r="BF154" s="112">
        <f>IF($U$154="snížená",$N$154,0)</f>
        <v>0</v>
      </c>
      <c r="BG154" s="112">
        <f>IF($U$154="zákl. přenesená",$N$154,0)</f>
        <v>0</v>
      </c>
      <c r="BH154" s="112">
        <f>IF($U$154="sníž. přenesená",$N$154,0)</f>
        <v>0</v>
      </c>
      <c r="BI154" s="112">
        <f>IF($U$154="nulová",$N$154,0)</f>
        <v>0</v>
      </c>
      <c r="BJ154" s="6" t="s">
        <v>19</v>
      </c>
      <c r="BK154" s="112">
        <f>ROUND($L$154*$K$154,2)</f>
        <v>0</v>
      </c>
      <c r="BL154" s="6" t="s">
        <v>121</v>
      </c>
    </row>
    <row r="155" spans="2:51" s="6" customFormat="1" ht="15.75" customHeight="1">
      <c r="B155" s="119"/>
      <c r="E155" s="120"/>
      <c r="F155" s="181" t="s">
        <v>193</v>
      </c>
      <c r="G155" s="182"/>
      <c r="H155" s="182"/>
      <c r="I155" s="182"/>
      <c r="K155" s="120"/>
      <c r="R155" s="121"/>
      <c r="T155" s="122"/>
      <c r="AA155" s="123"/>
      <c r="AT155" s="120" t="s">
        <v>134</v>
      </c>
      <c r="AU155" s="120" t="s">
        <v>84</v>
      </c>
      <c r="AV155" s="120" t="s">
        <v>19</v>
      </c>
      <c r="AW155" s="120" t="s">
        <v>92</v>
      </c>
      <c r="AX155" s="120" t="s">
        <v>74</v>
      </c>
      <c r="AY155" s="120" t="s">
        <v>116</v>
      </c>
    </row>
    <row r="156" spans="2:51" s="6" customFormat="1" ht="15.75" customHeight="1">
      <c r="B156" s="113"/>
      <c r="E156" s="114"/>
      <c r="F156" s="176" t="s">
        <v>194</v>
      </c>
      <c r="G156" s="177"/>
      <c r="H156" s="177"/>
      <c r="I156" s="177"/>
      <c r="K156" s="115">
        <v>49.392</v>
      </c>
      <c r="R156" s="116"/>
      <c r="T156" s="117"/>
      <c r="AA156" s="118"/>
      <c r="AT156" s="114" t="s">
        <v>134</v>
      </c>
      <c r="AU156" s="114" t="s">
        <v>84</v>
      </c>
      <c r="AV156" s="114" t="s">
        <v>84</v>
      </c>
      <c r="AW156" s="114" t="s">
        <v>92</v>
      </c>
      <c r="AX156" s="114" t="s">
        <v>74</v>
      </c>
      <c r="AY156" s="114" t="s">
        <v>116</v>
      </c>
    </row>
    <row r="157" spans="2:51" s="6" customFormat="1" ht="15.75" customHeight="1">
      <c r="B157" s="119"/>
      <c r="E157" s="120"/>
      <c r="F157" s="181" t="s">
        <v>195</v>
      </c>
      <c r="G157" s="182"/>
      <c r="H157" s="182"/>
      <c r="I157" s="182"/>
      <c r="K157" s="120"/>
      <c r="R157" s="121"/>
      <c r="T157" s="122"/>
      <c r="AA157" s="123"/>
      <c r="AT157" s="120" t="s">
        <v>134</v>
      </c>
      <c r="AU157" s="120" t="s">
        <v>84</v>
      </c>
      <c r="AV157" s="120" t="s">
        <v>19</v>
      </c>
      <c r="AW157" s="120" t="s">
        <v>92</v>
      </c>
      <c r="AX157" s="120" t="s">
        <v>74</v>
      </c>
      <c r="AY157" s="120" t="s">
        <v>116</v>
      </c>
    </row>
    <row r="158" spans="2:51" s="6" customFormat="1" ht="15.75" customHeight="1">
      <c r="B158" s="113"/>
      <c r="E158" s="114"/>
      <c r="F158" s="176" t="s">
        <v>196</v>
      </c>
      <c r="G158" s="177"/>
      <c r="H158" s="177"/>
      <c r="I158" s="177"/>
      <c r="K158" s="115">
        <v>26.16</v>
      </c>
      <c r="R158" s="116"/>
      <c r="T158" s="117"/>
      <c r="AA158" s="118"/>
      <c r="AT158" s="114" t="s">
        <v>134</v>
      </c>
      <c r="AU158" s="114" t="s">
        <v>84</v>
      </c>
      <c r="AV158" s="114" t="s">
        <v>84</v>
      </c>
      <c r="AW158" s="114" t="s">
        <v>92</v>
      </c>
      <c r="AX158" s="114" t="s">
        <v>74</v>
      </c>
      <c r="AY158" s="114" t="s">
        <v>116</v>
      </c>
    </row>
    <row r="159" spans="2:64" s="6" customFormat="1" ht="27" customHeight="1">
      <c r="B159" s="19"/>
      <c r="C159" s="105" t="s">
        <v>197</v>
      </c>
      <c r="D159" s="105" t="s">
        <v>117</v>
      </c>
      <c r="E159" s="106" t="s">
        <v>198</v>
      </c>
      <c r="F159" s="171" t="s">
        <v>199</v>
      </c>
      <c r="G159" s="172"/>
      <c r="H159" s="172"/>
      <c r="I159" s="172"/>
      <c r="J159" s="107" t="s">
        <v>165</v>
      </c>
      <c r="K159" s="108">
        <v>75.552</v>
      </c>
      <c r="L159" s="173"/>
      <c r="M159" s="172"/>
      <c r="N159" s="173">
        <f>ROUND($L$159*$K$159,2)</f>
        <v>0</v>
      </c>
      <c r="O159" s="172"/>
      <c r="P159" s="172"/>
      <c r="Q159" s="172"/>
      <c r="R159" s="20"/>
      <c r="T159" s="109"/>
      <c r="U159" s="26" t="s">
        <v>39</v>
      </c>
      <c r="V159" s="110">
        <v>0.654</v>
      </c>
      <c r="W159" s="110">
        <f>$V$159*$K$159</f>
        <v>49.41100800000001</v>
      </c>
      <c r="X159" s="110">
        <v>0</v>
      </c>
      <c r="Y159" s="110">
        <f>$X$159*$K$159</f>
        <v>0</v>
      </c>
      <c r="Z159" s="110">
        <v>0</v>
      </c>
      <c r="AA159" s="111">
        <f>$Z$159*$K$159</f>
        <v>0</v>
      </c>
      <c r="AR159" s="6" t="s">
        <v>121</v>
      </c>
      <c r="AT159" s="6" t="s">
        <v>117</v>
      </c>
      <c r="AU159" s="6" t="s">
        <v>84</v>
      </c>
      <c r="AY159" s="6" t="s">
        <v>116</v>
      </c>
      <c r="BE159" s="112">
        <f>IF($U$159="základní",$N$159,0)</f>
        <v>0</v>
      </c>
      <c r="BF159" s="112">
        <f>IF($U$159="snížená",$N$159,0)</f>
        <v>0</v>
      </c>
      <c r="BG159" s="112">
        <f>IF($U$159="zákl. přenesená",$N$159,0)</f>
        <v>0</v>
      </c>
      <c r="BH159" s="112">
        <f>IF($U$159="sníž. přenesená",$N$159,0)</f>
        <v>0</v>
      </c>
      <c r="BI159" s="112">
        <f>IF($U$159="nulová",$N$159,0)</f>
        <v>0</v>
      </c>
      <c r="BJ159" s="6" t="s">
        <v>19</v>
      </c>
      <c r="BK159" s="112">
        <f>ROUND($L$159*$K$159,2)</f>
        <v>0</v>
      </c>
      <c r="BL159" s="6" t="s">
        <v>121</v>
      </c>
    </row>
    <row r="160" spans="2:64" s="6" customFormat="1" ht="27" customHeight="1">
      <c r="B160" s="19"/>
      <c r="C160" s="105" t="s">
        <v>7</v>
      </c>
      <c r="D160" s="105" t="s">
        <v>117</v>
      </c>
      <c r="E160" s="106" t="s">
        <v>200</v>
      </c>
      <c r="F160" s="171" t="s">
        <v>201</v>
      </c>
      <c r="G160" s="172"/>
      <c r="H160" s="172"/>
      <c r="I160" s="172"/>
      <c r="J160" s="107" t="s">
        <v>165</v>
      </c>
      <c r="K160" s="108">
        <v>854.582</v>
      </c>
      <c r="L160" s="173"/>
      <c r="M160" s="172"/>
      <c r="N160" s="173">
        <f>ROUND($L$160*$K$160,2)</f>
        <v>0</v>
      </c>
      <c r="O160" s="172"/>
      <c r="P160" s="172"/>
      <c r="Q160" s="172"/>
      <c r="R160" s="20"/>
      <c r="T160" s="109"/>
      <c r="U160" s="26" t="s">
        <v>39</v>
      </c>
      <c r="V160" s="110">
        <v>0.097</v>
      </c>
      <c r="W160" s="110">
        <f>$V$160*$K$160</f>
        <v>82.894454</v>
      </c>
      <c r="X160" s="110">
        <v>0</v>
      </c>
      <c r="Y160" s="110">
        <f>$X$160*$K$160</f>
        <v>0</v>
      </c>
      <c r="Z160" s="110">
        <v>0</v>
      </c>
      <c r="AA160" s="111">
        <f>$Z$160*$K$160</f>
        <v>0</v>
      </c>
      <c r="AR160" s="6" t="s">
        <v>121</v>
      </c>
      <c r="AT160" s="6" t="s">
        <v>117</v>
      </c>
      <c r="AU160" s="6" t="s">
        <v>84</v>
      </c>
      <c r="AY160" s="6" t="s">
        <v>116</v>
      </c>
      <c r="BE160" s="112">
        <f>IF($U$160="základní",$N$160,0)</f>
        <v>0</v>
      </c>
      <c r="BF160" s="112">
        <f>IF($U$160="snížená",$N$160,0)</f>
        <v>0</v>
      </c>
      <c r="BG160" s="112">
        <f>IF($U$160="zákl. přenesená",$N$160,0)</f>
        <v>0</v>
      </c>
      <c r="BH160" s="112">
        <f>IF($U$160="sníž. přenesená",$N$160,0)</f>
        <v>0</v>
      </c>
      <c r="BI160" s="112">
        <f>IF($U$160="nulová",$N$160,0)</f>
        <v>0</v>
      </c>
      <c r="BJ160" s="6" t="s">
        <v>19</v>
      </c>
      <c r="BK160" s="112">
        <f>ROUND($L$160*$K$160,2)</f>
        <v>0</v>
      </c>
      <c r="BL160" s="6" t="s">
        <v>121</v>
      </c>
    </row>
    <row r="161" spans="2:51" s="6" customFormat="1" ht="15.75" customHeight="1">
      <c r="B161" s="113"/>
      <c r="E161" s="114"/>
      <c r="F161" s="176" t="s">
        <v>202</v>
      </c>
      <c r="G161" s="177"/>
      <c r="H161" s="177"/>
      <c r="I161" s="177"/>
      <c r="K161" s="115">
        <v>50.168</v>
      </c>
      <c r="R161" s="116"/>
      <c r="T161" s="117"/>
      <c r="AA161" s="118"/>
      <c r="AT161" s="114" t="s">
        <v>134</v>
      </c>
      <c r="AU161" s="114" t="s">
        <v>84</v>
      </c>
      <c r="AV161" s="114" t="s">
        <v>84</v>
      </c>
      <c r="AW161" s="114" t="s">
        <v>92</v>
      </c>
      <c r="AX161" s="114" t="s">
        <v>74</v>
      </c>
      <c r="AY161" s="114" t="s">
        <v>116</v>
      </c>
    </row>
    <row r="162" spans="2:51" s="6" customFormat="1" ht="15.75" customHeight="1">
      <c r="B162" s="113"/>
      <c r="E162" s="114"/>
      <c r="F162" s="176" t="s">
        <v>203</v>
      </c>
      <c r="G162" s="177"/>
      <c r="H162" s="177"/>
      <c r="I162" s="177"/>
      <c r="K162" s="115">
        <v>804.414</v>
      </c>
      <c r="R162" s="116"/>
      <c r="T162" s="117"/>
      <c r="AA162" s="118"/>
      <c r="AT162" s="114" t="s">
        <v>134</v>
      </c>
      <c r="AU162" s="114" t="s">
        <v>84</v>
      </c>
      <c r="AV162" s="114" t="s">
        <v>84</v>
      </c>
      <c r="AW162" s="114" t="s">
        <v>92</v>
      </c>
      <c r="AX162" s="114" t="s">
        <v>74</v>
      </c>
      <c r="AY162" s="114" t="s">
        <v>116</v>
      </c>
    </row>
    <row r="163" spans="2:64" s="6" customFormat="1" ht="27" customHeight="1">
      <c r="B163" s="19"/>
      <c r="C163" s="105" t="s">
        <v>204</v>
      </c>
      <c r="D163" s="105" t="s">
        <v>117</v>
      </c>
      <c r="E163" s="106" t="s">
        <v>205</v>
      </c>
      <c r="F163" s="171" t="s">
        <v>206</v>
      </c>
      <c r="G163" s="172"/>
      <c r="H163" s="172"/>
      <c r="I163" s="172"/>
      <c r="J163" s="107" t="s">
        <v>165</v>
      </c>
      <c r="K163" s="108">
        <v>854.582</v>
      </c>
      <c r="L163" s="173"/>
      <c r="M163" s="172"/>
      <c r="N163" s="173">
        <f>ROUND($L$163*$K$163,2)</f>
        <v>0</v>
      </c>
      <c r="O163" s="172"/>
      <c r="P163" s="172"/>
      <c r="Q163" s="172"/>
      <c r="R163" s="20"/>
      <c r="T163" s="109"/>
      <c r="U163" s="26" t="s">
        <v>39</v>
      </c>
      <c r="V163" s="110">
        <v>0.071</v>
      </c>
      <c r="W163" s="110">
        <f>$V$163*$K$163</f>
        <v>60.675321999999994</v>
      </c>
      <c r="X163" s="110">
        <v>0</v>
      </c>
      <c r="Y163" s="110">
        <f>$X$163*$K$163</f>
        <v>0</v>
      </c>
      <c r="Z163" s="110">
        <v>0</v>
      </c>
      <c r="AA163" s="111">
        <f>$Z$163*$K$163</f>
        <v>0</v>
      </c>
      <c r="AR163" s="6" t="s">
        <v>121</v>
      </c>
      <c r="AT163" s="6" t="s">
        <v>117</v>
      </c>
      <c r="AU163" s="6" t="s">
        <v>84</v>
      </c>
      <c r="AY163" s="6" t="s">
        <v>116</v>
      </c>
      <c r="BE163" s="112">
        <f>IF($U$163="základní",$N$163,0)</f>
        <v>0</v>
      </c>
      <c r="BF163" s="112">
        <f>IF($U$163="snížená",$N$163,0)</f>
        <v>0</v>
      </c>
      <c r="BG163" s="112">
        <f>IF($U$163="zákl. přenesená",$N$163,0)</f>
        <v>0</v>
      </c>
      <c r="BH163" s="112">
        <f>IF($U$163="sníž. přenesená",$N$163,0)</f>
        <v>0</v>
      </c>
      <c r="BI163" s="112">
        <f>IF($U$163="nulová",$N$163,0)</f>
        <v>0</v>
      </c>
      <c r="BJ163" s="6" t="s">
        <v>19</v>
      </c>
      <c r="BK163" s="112">
        <f>ROUND($L$163*$K$163,2)</f>
        <v>0</v>
      </c>
      <c r="BL163" s="6" t="s">
        <v>121</v>
      </c>
    </row>
    <row r="164" spans="2:64" s="6" customFormat="1" ht="27" customHeight="1">
      <c r="B164" s="19"/>
      <c r="C164" s="105" t="s">
        <v>207</v>
      </c>
      <c r="D164" s="105" t="s">
        <v>117</v>
      </c>
      <c r="E164" s="106" t="s">
        <v>208</v>
      </c>
      <c r="F164" s="171" t="s">
        <v>209</v>
      </c>
      <c r="G164" s="172"/>
      <c r="H164" s="172"/>
      <c r="I164" s="172"/>
      <c r="J164" s="107" t="s">
        <v>210</v>
      </c>
      <c r="K164" s="108">
        <v>35.098</v>
      </c>
      <c r="L164" s="173"/>
      <c r="M164" s="172"/>
      <c r="N164" s="173">
        <f>ROUND($L$164*$K$164,2)</f>
        <v>0</v>
      </c>
      <c r="O164" s="172"/>
      <c r="P164" s="172"/>
      <c r="Q164" s="172"/>
      <c r="R164" s="20"/>
      <c r="T164" s="109"/>
      <c r="U164" s="26" t="s">
        <v>39</v>
      </c>
      <c r="V164" s="110">
        <v>0.164</v>
      </c>
      <c r="W164" s="110">
        <f>$V$164*$K$164</f>
        <v>5.756072</v>
      </c>
      <c r="X164" s="110">
        <v>0</v>
      </c>
      <c r="Y164" s="110">
        <f>$X$164*$K$164</f>
        <v>0</v>
      </c>
      <c r="Z164" s="110">
        <v>0</v>
      </c>
      <c r="AA164" s="111">
        <f>$Z$164*$K$164</f>
        <v>0</v>
      </c>
      <c r="AR164" s="6" t="s">
        <v>121</v>
      </c>
      <c r="AT164" s="6" t="s">
        <v>117</v>
      </c>
      <c r="AU164" s="6" t="s">
        <v>84</v>
      </c>
      <c r="AY164" s="6" t="s">
        <v>116</v>
      </c>
      <c r="BE164" s="112">
        <f>IF($U$164="základní",$N$164,0)</f>
        <v>0</v>
      </c>
      <c r="BF164" s="112">
        <f>IF($U$164="snížená",$N$164,0)</f>
        <v>0</v>
      </c>
      <c r="BG164" s="112">
        <f>IF($U$164="zákl. přenesená",$N$164,0)</f>
        <v>0</v>
      </c>
      <c r="BH164" s="112">
        <f>IF($U$164="sníž. přenesená",$N$164,0)</f>
        <v>0</v>
      </c>
      <c r="BI164" s="112">
        <f>IF($U$164="nulová",$N$164,0)</f>
        <v>0</v>
      </c>
      <c r="BJ164" s="6" t="s">
        <v>19</v>
      </c>
      <c r="BK164" s="112">
        <f>ROUND($L$164*$K$164,2)</f>
        <v>0</v>
      </c>
      <c r="BL164" s="6" t="s">
        <v>121</v>
      </c>
    </row>
    <row r="165" spans="2:51" s="6" customFormat="1" ht="15.75" customHeight="1">
      <c r="B165" s="113"/>
      <c r="E165" s="114"/>
      <c r="F165" s="176" t="s">
        <v>211</v>
      </c>
      <c r="G165" s="177"/>
      <c r="H165" s="177"/>
      <c r="I165" s="177"/>
      <c r="K165" s="115">
        <v>35.098</v>
      </c>
      <c r="R165" s="116"/>
      <c r="T165" s="117"/>
      <c r="AA165" s="118"/>
      <c r="AT165" s="114" t="s">
        <v>134</v>
      </c>
      <c r="AU165" s="114" t="s">
        <v>84</v>
      </c>
      <c r="AV165" s="114" t="s">
        <v>84</v>
      </c>
      <c r="AW165" s="114" t="s">
        <v>92</v>
      </c>
      <c r="AX165" s="114" t="s">
        <v>74</v>
      </c>
      <c r="AY165" s="114" t="s">
        <v>116</v>
      </c>
    </row>
    <row r="166" spans="2:64" s="6" customFormat="1" ht="27" customHeight="1">
      <c r="B166" s="19"/>
      <c r="C166" s="105" t="s">
        <v>212</v>
      </c>
      <c r="D166" s="105" t="s">
        <v>117</v>
      </c>
      <c r="E166" s="106" t="s">
        <v>213</v>
      </c>
      <c r="F166" s="171" t="s">
        <v>214</v>
      </c>
      <c r="G166" s="172"/>
      <c r="H166" s="172"/>
      <c r="I166" s="172"/>
      <c r="J166" s="107" t="s">
        <v>210</v>
      </c>
      <c r="K166" s="108">
        <v>35.098</v>
      </c>
      <c r="L166" s="173"/>
      <c r="M166" s="172"/>
      <c r="N166" s="173">
        <f>ROUND($L$166*$K$166,2)</f>
        <v>0</v>
      </c>
      <c r="O166" s="172"/>
      <c r="P166" s="172"/>
      <c r="Q166" s="172"/>
      <c r="R166" s="20"/>
      <c r="T166" s="109"/>
      <c r="U166" s="26" t="s">
        <v>39</v>
      </c>
      <c r="V166" s="110">
        <v>0.03</v>
      </c>
      <c r="W166" s="110">
        <f>$V$166*$K$166</f>
        <v>1.05294</v>
      </c>
      <c r="X166" s="110">
        <v>0</v>
      </c>
      <c r="Y166" s="110">
        <f>$X$166*$K$166</f>
        <v>0</v>
      </c>
      <c r="Z166" s="110">
        <v>0</v>
      </c>
      <c r="AA166" s="111">
        <f>$Z$166*$K$166</f>
        <v>0</v>
      </c>
      <c r="AR166" s="6" t="s">
        <v>121</v>
      </c>
      <c r="AT166" s="6" t="s">
        <v>117</v>
      </c>
      <c r="AU166" s="6" t="s">
        <v>84</v>
      </c>
      <c r="AY166" s="6" t="s">
        <v>116</v>
      </c>
      <c r="BE166" s="112">
        <f>IF($U$166="základní",$N$166,0)</f>
        <v>0</v>
      </c>
      <c r="BF166" s="112">
        <f>IF($U$166="snížená",$N$166,0)</f>
        <v>0</v>
      </c>
      <c r="BG166" s="112">
        <f>IF($U$166="zákl. přenesená",$N$166,0)</f>
        <v>0</v>
      </c>
      <c r="BH166" s="112">
        <f>IF($U$166="sníž. přenesená",$N$166,0)</f>
        <v>0</v>
      </c>
      <c r="BI166" s="112">
        <f>IF($U$166="nulová",$N$166,0)</f>
        <v>0</v>
      </c>
      <c r="BJ166" s="6" t="s">
        <v>19</v>
      </c>
      <c r="BK166" s="112">
        <f>ROUND($L$166*$K$166,2)</f>
        <v>0</v>
      </c>
      <c r="BL166" s="6" t="s">
        <v>121</v>
      </c>
    </row>
    <row r="167" spans="2:64" s="6" customFormat="1" ht="27" customHeight="1">
      <c r="B167" s="19"/>
      <c r="C167" s="105" t="s">
        <v>215</v>
      </c>
      <c r="D167" s="105" t="s">
        <v>117</v>
      </c>
      <c r="E167" s="106" t="s">
        <v>216</v>
      </c>
      <c r="F167" s="171" t="s">
        <v>217</v>
      </c>
      <c r="G167" s="172"/>
      <c r="H167" s="172"/>
      <c r="I167" s="172"/>
      <c r="J167" s="107" t="s">
        <v>210</v>
      </c>
      <c r="K167" s="108">
        <v>210.588</v>
      </c>
      <c r="L167" s="173"/>
      <c r="M167" s="172"/>
      <c r="N167" s="173">
        <f>ROUND($L$167*$K$167,2)</f>
        <v>0</v>
      </c>
      <c r="O167" s="172"/>
      <c r="P167" s="172"/>
      <c r="Q167" s="172"/>
      <c r="R167" s="20"/>
      <c r="T167" s="109"/>
      <c r="U167" s="26" t="s">
        <v>39</v>
      </c>
      <c r="V167" s="110">
        <v>0.002</v>
      </c>
      <c r="W167" s="110">
        <f>$V$167*$K$167</f>
        <v>0.421176</v>
      </c>
      <c r="X167" s="110">
        <v>0</v>
      </c>
      <c r="Y167" s="110">
        <f>$X$167*$K$167</f>
        <v>0</v>
      </c>
      <c r="Z167" s="110">
        <v>0</v>
      </c>
      <c r="AA167" s="111">
        <f>$Z$167*$K$167</f>
        <v>0</v>
      </c>
      <c r="AR167" s="6" t="s">
        <v>121</v>
      </c>
      <c r="AT167" s="6" t="s">
        <v>117</v>
      </c>
      <c r="AU167" s="6" t="s">
        <v>84</v>
      </c>
      <c r="AY167" s="6" t="s">
        <v>116</v>
      </c>
      <c r="BE167" s="112">
        <f>IF($U$167="základní",$N$167,0)</f>
        <v>0</v>
      </c>
      <c r="BF167" s="112">
        <f>IF($U$167="snížená",$N$167,0)</f>
        <v>0</v>
      </c>
      <c r="BG167" s="112">
        <f>IF($U$167="zákl. přenesená",$N$167,0)</f>
        <v>0</v>
      </c>
      <c r="BH167" s="112">
        <f>IF($U$167="sníž. přenesená",$N$167,0)</f>
        <v>0</v>
      </c>
      <c r="BI167" s="112">
        <f>IF($U$167="nulová",$N$167,0)</f>
        <v>0</v>
      </c>
      <c r="BJ167" s="6" t="s">
        <v>19</v>
      </c>
      <c r="BK167" s="112">
        <f>ROUND($L$167*$K$167,2)</f>
        <v>0</v>
      </c>
      <c r="BL167" s="6" t="s">
        <v>121</v>
      </c>
    </row>
    <row r="168" spans="2:51" s="6" customFormat="1" ht="15.75" customHeight="1">
      <c r="B168" s="113"/>
      <c r="E168" s="114"/>
      <c r="F168" s="176" t="s">
        <v>218</v>
      </c>
      <c r="G168" s="177"/>
      <c r="H168" s="177"/>
      <c r="I168" s="177"/>
      <c r="K168" s="115">
        <v>210.588</v>
      </c>
      <c r="R168" s="116"/>
      <c r="T168" s="117"/>
      <c r="AA168" s="118"/>
      <c r="AT168" s="114" t="s">
        <v>134</v>
      </c>
      <c r="AU168" s="114" t="s">
        <v>84</v>
      </c>
      <c r="AV168" s="114" t="s">
        <v>84</v>
      </c>
      <c r="AW168" s="114" t="s">
        <v>92</v>
      </c>
      <c r="AX168" s="114" t="s">
        <v>74</v>
      </c>
      <c r="AY168" s="114" t="s">
        <v>116</v>
      </c>
    </row>
    <row r="169" spans="2:64" s="6" customFormat="1" ht="27" customHeight="1">
      <c r="B169" s="19"/>
      <c r="C169" s="105" t="s">
        <v>219</v>
      </c>
      <c r="D169" s="105" t="s">
        <v>117</v>
      </c>
      <c r="E169" s="106" t="s">
        <v>220</v>
      </c>
      <c r="F169" s="171" t="s">
        <v>221</v>
      </c>
      <c r="G169" s="172"/>
      <c r="H169" s="172"/>
      <c r="I169" s="172"/>
      <c r="J169" s="107" t="s">
        <v>210</v>
      </c>
      <c r="K169" s="108">
        <v>441.775</v>
      </c>
      <c r="L169" s="173"/>
      <c r="M169" s="172"/>
      <c r="N169" s="173">
        <f>ROUND($L$169*$K$169,2)</f>
        <v>0</v>
      </c>
      <c r="O169" s="172"/>
      <c r="P169" s="172"/>
      <c r="Q169" s="172"/>
      <c r="R169" s="20"/>
      <c r="T169" s="109"/>
      <c r="U169" s="26" t="s">
        <v>39</v>
      </c>
      <c r="V169" s="110">
        <v>0.638</v>
      </c>
      <c r="W169" s="110">
        <f>$V$169*$K$169</f>
        <v>281.85245</v>
      </c>
      <c r="X169" s="110">
        <v>0</v>
      </c>
      <c r="Y169" s="110">
        <f>$X$169*$K$169</f>
        <v>0</v>
      </c>
      <c r="Z169" s="110">
        <v>0</v>
      </c>
      <c r="AA169" s="111">
        <f>$Z$169*$K$169</f>
        <v>0</v>
      </c>
      <c r="AR169" s="6" t="s">
        <v>121</v>
      </c>
      <c r="AT169" s="6" t="s">
        <v>117</v>
      </c>
      <c r="AU169" s="6" t="s">
        <v>84</v>
      </c>
      <c r="AY169" s="6" t="s">
        <v>116</v>
      </c>
      <c r="BE169" s="112">
        <f>IF($U$169="základní",$N$169,0)</f>
        <v>0</v>
      </c>
      <c r="BF169" s="112">
        <f>IF($U$169="snížená",$N$169,0)</f>
        <v>0</v>
      </c>
      <c r="BG169" s="112">
        <f>IF($U$169="zákl. přenesená",$N$169,0)</f>
        <v>0</v>
      </c>
      <c r="BH169" s="112">
        <f>IF($U$169="sníž. přenesená",$N$169,0)</f>
        <v>0</v>
      </c>
      <c r="BI169" s="112">
        <f>IF($U$169="nulová",$N$169,0)</f>
        <v>0</v>
      </c>
      <c r="BJ169" s="6" t="s">
        <v>19</v>
      </c>
      <c r="BK169" s="112">
        <f>ROUND($L$169*$K$169,2)</f>
        <v>0</v>
      </c>
      <c r="BL169" s="6" t="s">
        <v>121</v>
      </c>
    </row>
    <row r="170" spans="2:51" s="6" customFormat="1" ht="15.75" customHeight="1">
      <c r="B170" s="119"/>
      <c r="E170" s="120"/>
      <c r="F170" s="181" t="s">
        <v>222</v>
      </c>
      <c r="G170" s="182"/>
      <c r="H170" s="182"/>
      <c r="I170" s="182"/>
      <c r="K170" s="120"/>
      <c r="R170" s="121"/>
      <c r="T170" s="122"/>
      <c r="AA170" s="123"/>
      <c r="AT170" s="120" t="s">
        <v>134</v>
      </c>
      <c r="AU170" s="120" t="s">
        <v>84</v>
      </c>
      <c r="AV170" s="120" t="s">
        <v>19</v>
      </c>
      <c r="AW170" s="120" t="s">
        <v>92</v>
      </c>
      <c r="AX170" s="120" t="s">
        <v>74</v>
      </c>
      <c r="AY170" s="120" t="s">
        <v>116</v>
      </c>
    </row>
    <row r="171" spans="2:51" s="6" customFormat="1" ht="15.75" customHeight="1">
      <c r="B171" s="113"/>
      <c r="E171" s="114"/>
      <c r="F171" s="176" t="s">
        <v>223</v>
      </c>
      <c r="G171" s="177"/>
      <c r="H171" s="177"/>
      <c r="I171" s="177"/>
      <c r="K171" s="115">
        <v>24.081</v>
      </c>
      <c r="R171" s="116"/>
      <c r="T171" s="117"/>
      <c r="AA171" s="118"/>
      <c r="AT171" s="114" t="s">
        <v>134</v>
      </c>
      <c r="AU171" s="114" t="s">
        <v>84</v>
      </c>
      <c r="AV171" s="114" t="s">
        <v>84</v>
      </c>
      <c r="AW171" s="114" t="s">
        <v>92</v>
      </c>
      <c r="AX171" s="114" t="s">
        <v>74</v>
      </c>
      <c r="AY171" s="114" t="s">
        <v>116</v>
      </c>
    </row>
    <row r="172" spans="2:51" s="6" customFormat="1" ht="15.75" customHeight="1">
      <c r="B172" s="119"/>
      <c r="E172" s="120"/>
      <c r="F172" s="181" t="s">
        <v>224</v>
      </c>
      <c r="G172" s="182"/>
      <c r="H172" s="182"/>
      <c r="I172" s="182"/>
      <c r="K172" s="120"/>
      <c r="R172" s="121"/>
      <c r="T172" s="122"/>
      <c r="AA172" s="123"/>
      <c r="AT172" s="120" t="s">
        <v>134</v>
      </c>
      <c r="AU172" s="120" t="s">
        <v>84</v>
      </c>
      <c r="AV172" s="120" t="s">
        <v>19</v>
      </c>
      <c r="AW172" s="120" t="s">
        <v>92</v>
      </c>
      <c r="AX172" s="120" t="s">
        <v>74</v>
      </c>
      <c r="AY172" s="120" t="s">
        <v>116</v>
      </c>
    </row>
    <row r="173" spans="2:51" s="6" customFormat="1" ht="15.75" customHeight="1">
      <c r="B173" s="113"/>
      <c r="E173" s="114"/>
      <c r="F173" s="176" t="s">
        <v>225</v>
      </c>
      <c r="G173" s="177"/>
      <c r="H173" s="177"/>
      <c r="I173" s="177"/>
      <c r="K173" s="115">
        <v>23.688</v>
      </c>
      <c r="R173" s="116"/>
      <c r="T173" s="117"/>
      <c r="AA173" s="118"/>
      <c r="AT173" s="114" t="s">
        <v>134</v>
      </c>
      <c r="AU173" s="114" t="s">
        <v>84</v>
      </c>
      <c r="AV173" s="114" t="s">
        <v>84</v>
      </c>
      <c r="AW173" s="114" t="s">
        <v>92</v>
      </c>
      <c r="AX173" s="114" t="s">
        <v>74</v>
      </c>
      <c r="AY173" s="114" t="s">
        <v>116</v>
      </c>
    </row>
    <row r="174" spans="2:51" s="6" customFormat="1" ht="15.75" customHeight="1">
      <c r="B174" s="119"/>
      <c r="E174" s="120"/>
      <c r="F174" s="181" t="s">
        <v>226</v>
      </c>
      <c r="G174" s="182"/>
      <c r="H174" s="182"/>
      <c r="I174" s="182"/>
      <c r="K174" s="120"/>
      <c r="R174" s="121"/>
      <c r="T174" s="122"/>
      <c r="AA174" s="123"/>
      <c r="AT174" s="120" t="s">
        <v>134</v>
      </c>
      <c r="AU174" s="120" t="s">
        <v>84</v>
      </c>
      <c r="AV174" s="120" t="s">
        <v>19</v>
      </c>
      <c r="AW174" s="120" t="s">
        <v>92</v>
      </c>
      <c r="AX174" s="120" t="s">
        <v>74</v>
      </c>
      <c r="AY174" s="120" t="s">
        <v>116</v>
      </c>
    </row>
    <row r="175" spans="2:51" s="6" customFormat="1" ht="15.75" customHeight="1">
      <c r="B175" s="113"/>
      <c r="E175" s="114"/>
      <c r="F175" s="176" t="s">
        <v>227</v>
      </c>
      <c r="G175" s="177"/>
      <c r="H175" s="177"/>
      <c r="I175" s="177"/>
      <c r="K175" s="115">
        <v>394.006</v>
      </c>
      <c r="R175" s="116"/>
      <c r="T175" s="117"/>
      <c r="AA175" s="118"/>
      <c r="AT175" s="114" t="s">
        <v>134</v>
      </c>
      <c r="AU175" s="114" t="s">
        <v>84</v>
      </c>
      <c r="AV175" s="114" t="s">
        <v>84</v>
      </c>
      <c r="AW175" s="114" t="s">
        <v>92</v>
      </c>
      <c r="AX175" s="114" t="s">
        <v>74</v>
      </c>
      <c r="AY175" s="114" t="s">
        <v>116</v>
      </c>
    </row>
    <row r="176" spans="2:64" s="6" customFormat="1" ht="27" customHeight="1">
      <c r="B176" s="19"/>
      <c r="C176" s="105" t="s">
        <v>228</v>
      </c>
      <c r="D176" s="105" t="s">
        <v>117</v>
      </c>
      <c r="E176" s="106" t="s">
        <v>229</v>
      </c>
      <c r="F176" s="171" t="s">
        <v>230</v>
      </c>
      <c r="G176" s="172"/>
      <c r="H176" s="172"/>
      <c r="I176" s="172"/>
      <c r="J176" s="107" t="s">
        <v>210</v>
      </c>
      <c r="K176" s="108">
        <v>441.775</v>
      </c>
      <c r="L176" s="173"/>
      <c r="M176" s="172"/>
      <c r="N176" s="173">
        <f>ROUND($L$176*$K$176,2)</f>
        <v>0</v>
      </c>
      <c r="O176" s="172"/>
      <c r="P176" s="172"/>
      <c r="Q176" s="172"/>
      <c r="R176" s="20"/>
      <c r="T176" s="109"/>
      <c r="U176" s="26" t="s">
        <v>39</v>
      </c>
      <c r="V176" s="110">
        <v>0.5</v>
      </c>
      <c r="W176" s="110">
        <f>$V$176*$K$176</f>
        <v>220.8875</v>
      </c>
      <c r="X176" s="110">
        <v>0</v>
      </c>
      <c r="Y176" s="110">
        <f>$X$176*$K$176</f>
        <v>0</v>
      </c>
      <c r="Z176" s="110">
        <v>0</v>
      </c>
      <c r="AA176" s="111">
        <f>$Z$176*$K$176</f>
        <v>0</v>
      </c>
      <c r="AR176" s="6" t="s">
        <v>121</v>
      </c>
      <c r="AT176" s="6" t="s">
        <v>117</v>
      </c>
      <c r="AU176" s="6" t="s">
        <v>84</v>
      </c>
      <c r="AY176" s="6" t="s">
        <v>116</v>
      </c>
      <c r="BE176" s="112">
        <f>IF($U$176="základní",$N$176,0)</f>
        <v>0</v>
      </c>
      <c r="BF176" s="112">
        <f>IF($U$176="snížená",$N$176,0)</f>
        <v>0</v>
      </c>
      <c r="BG176" s="112">
        <f>IF($U$176="zákl. přenesená",$N$176,0)</f>
        <v>0</v>
      </c>
      <c r="BH176" s="112">
        <f>IF($U$176="sníž. přenesená",$N$176,0)</f>
        <v>0</v>
      </c>
      <c r="BI176" s="112">
        <f>IF($U$176="nulová",$N$176,0)</f>
        <v>0</v>
      </c>
      <c r="BJ176" s="6" t="s">
        <v>19</v>
      </c>
      <c r="BK176" s="112">
        <f>ROUND($L$176*$K$176,2)</f>
        <v>0</v>
      </c>
      <c r="BL176" s="6" t="s">
        <v>121</v>
      </c>
    </row>
    <row r="177" spans="2:64" s="6" customFormat="1" ht="27" customHeight="1">
      <c r="B177" s="19"/>
      <c r="C177" s="105" t="s">
        <v>231</v>
      </c>
      <c r="D177" s="105" t="s">
        <v>117</v>
      </c>
      <c r="E177" s="106" t="s">
        <v>232</v>
      </c>
      <c r="F177" s="171" t="s">
        <v>233</v>
      </c>
      <c r="G177" s="172"/>
      <c r="H177" s="172"/>
      <c r="I177" s="172"/>
      <c r="J177" s="107" t="s">
        <v>210</v>
      </c>
      <c r="K177" s="108">
        <v>2650.65</v>
      </c>
      <c r="L177" s="173"/>
      <c r="M177" s="172"/>
      <c r="N177" s="173">
        <f>ROUND($L$177*$K$177,2)</f>
        <v>0</v>
      </c>
      <c r="O177" s="172"/>
      <c r="P177" s="172"/>
      <c r="Q177" s="172"/>
      <c r="R177" s="20"/>
      <c r="T177" s="109"/>
      <c r="U177" s="26" t="s">
        <v>39</v>
      </c>
      <c r="V177" s="110">
        <v>0.008</v>
      </c>
      <c r="W177" s="110">
        <f>$V$177*$K$177</f>
        <v>21.2052</v>
      </c>
      <c r="X177" s="110">
        <v>0</v>
      </c>
      <c r="Y177" s="110">
        <f>$X$177*$K$177</f>
        <v>0</v>
      </c>
      <c r="Z177" s="110">
        <v>0</v>
      </c>
      <c r="AA177" s="111">
        <f>$Z$177*$K$177</f>
        <v>0</v>
      </c>
      <c r="AR177" s="6" t="s">
        <v>121</v>
      </c>
      <c r="AT177" s="6" t="s">
        <v>117</v>
      </c>
      <c r="AU177" s="6" t="s">
        <v>84</v>
      </c>
      <c r="AY177" s="6" t="s">
        <v>116</v>
      </c>
      <c r="BE177" s="112">
        <f>IF($U$177="základní",$N$177,0)</f>
        <v>0</v>
      </c>
      <c r="BF177" s="112">
        <f>IF($U$177="snížená",$N$177,0)</f>
        <v>0</v>
      </c>
      <c r="BG177" s="112">
        <f>IF($U$177="zákl. přenesená",$N$177,0)</f>
        <v>0</v>
      </c>
      <c r="BH177" s="112">
        <f>IF($U$177="sníž. přenesená",$N$177,0)</f>
        <v>0</v>
      </c>
      <c r="BI177" s="112">
        <f>IF($U$177="nulová",$N$177,0)</f>
        <v>0</v>
      </c>
      <c r="BJ177" s="6" t="s">
        <v>19</v>
      </c>
      <c r="BK177" s="112">
        <f>ROUND($L$177*$K$177,2)</f>
        <v>0</v>
      </c>
      <c r="BL177" s="6" t="s">
        <v>121</v>
      </c>
    </row>
    <row r="178" spans="2:51" s="6" customFormat="1" ht="15.75" customHeight="1">
      <c r="B178" s="113"/>
      <c r="E178" s="114"/>
      <c r="F178" s="176" t="s">
        <v>234</v>
      </c>
      <c r="G178" s="177"/>
      <c r="H178" s="177"/>
      <c r="I178" s="177"/>
      <c r="K178" s="115">
        <v>2650.65</v>
      </c>
      <c r="R178" s="116"/>
      <c r="T178" s="117"/>
      <c r="AA178" s="118"/>
      <c r="AT178" s="114" t="s">
        <v>134</v>
      </c>
      <c r="AU178" s="114" t="s">
        <v>84</v>
      </c>
      <c r="AV178" s="114" t="s">
        <v>84</v>
      </c>
      <c r="AW178" s="114" t="s">
        <v>92</v>
      </c>
      <c r="AX178" s="114" t="s">
        <v>74</v>
      </c>
      <c r="AY178" s="114" t="s">
        <v>116</v>
      </c>
    </row>
    <row r="179" spans="2:64" s="6" customFormat="1" ht="27" customHeight="1">
      <c r="B179" s="19"/>
      <c r="C179" s="105" t="s">
        <v>235</v>
      </c>
      <c r="D179" s="105" t="s">
        <v>117</v>
      </c>
      <c r="E179" s="106" t="s">
        <v>236</v>
      </c>
      <c r="F179" s="171" t="s">
        <v>237</v>
      </c>
      <c r="G179" s="172"/>
      <c r="H179" s="172"/>
      <c r="I179" s="172"/>
      <c r="J179" s="107" t="s">
        <v>210</v>
      </c>
      <c r="K179" s="108">
        <v>35.098</v>
      </c>
      <c r="L179" s="173"/>
      <c r="M179" s="172"/>
      <c r="N179" s="173">
        <f>ROUND($L$179*$K$179,2)</f>
        <v>0</v>
      </c>
      <c r="O179" s="172"/>
      <c r="P179" s="172"/>
      <c r="Q179" s="172"/>
      <c r="R179" s="20"/>
      <c r="T179" s="109"/>
      <c r="U179" s="26" t="s">
        <v>39</v>
      </c>
      <c r="V179" s="110">
        <v>0</v>
      </c>
      <c r="W179" s="110">
        <f>$V$179*$K$179</f>
        <v>0</v>
      </c>
      <c r="X179" s="110">
        <v>0</v>
      </c>
      <c r="Y179" s="110">
        <f>$X$179*$K$179</f>
        <v>0</v>
      </c>
      <c r="Z179" s="110">
        <v>0</v>
      </c>
      <c r="AA179" s="111">
        <f>$Z$179*$K$179</f>
        <v>0</v>
      </c>
      <c r="AR179" s="6" t="s">
        <v>121</v>
      </c>
      <c r="AT179" s="6" t="s">
        <v>117</v>
      </c>
      <c r="AU179" s="6" t="s">
        <v>84</v>
      </c>
      <c r="AY179" s="6" t="s">
        <v>116</v>
      </c>
      <c r="BE179" s="112">
        <f>IF($U$179="základní",$N$179,0)</f>
        <v>0</v>
      </c>
      <c r="BF179" s="112">
        <f>IF($U$179="snížená",$N$179,0)</f>
        <v>0</v>
      </c>
      <c r="BG179" s="112">
        <f>IF($U$179="zákl. přenesená",$N$179,0)</f>
        <v>0</v>
      </c>
      <c r="BH179" s="112">
        <f>IF($U$179="sníž. přenesená",$N$179,0)</f>
        <v>0</v>
      </c>
      <c r="BI179" s="112">
        <f>IF($U$179="nulová",$N$179,0)</f>
        <v>0</v>
      </c>
      <c r="BJ179" s="6" t="s">
        <v>19</v>
      </c>
      <c r="BK179" s="112">
        <f>ROUND($L$179*$K$179,2)</f>
        <v>0</v>
      </c>
      <c r="BL179" s="6" t="s">
        <v>121</v>
      </c>
    </row>
    <row r="180" spans="2:64" s="6" customFormat="1" ht="27" customHeight="1">
      <c r="B180" s="19"/>
      <c r="C180" s="105" t="s">
        <v>238</v>
      </c>
      <c r="D180" s="105" t="s">
        <v>117</v>
      </c>
      <c r="E180" s="106" t="s">
        <v>239</v>
      </c>
      <c r="F180" s="171" t="s">
        <v>240</v>
      </c>
      <c r="G180" s="172"/>
      <c r="H180" s="172"/>
      <c r="I180" s="172"/>
      <c r="J180" s="107" t="s">
        <v>210</v>
      </c>
      <c r="K180" s="108">
        <v>1666.435</v>
      </c>
      <c r="L180" s="173"/>
      <c r="M180" s="172"/>
      <c r="N180" s="173">
        <f>ROUND($L$180*$K$180,2)</f>
        <v>0</v>
      </c>
      <c r="O180" s="172"/>
      <c r="P180" s="172"/>
      <c r="Q180" s="172"/>
      <c r="R180" s="20"/>
      <c r="T180" s="109"/>
      <c r="U180" s="26" t="s">
        <v>39</v>
      </c>
      <c r="V180" s="110">
        <v>0</v>
      </c>
      <c r="W180" s="110">
        <f>$V$180*$K$180</f>
        <v>0</v>
      </c>
      <c r="X180" s="110">
        <v>0</v>
      </c>
      <c r="Y180" s="110">
        <f>$X$180*$K$180</f>
        <v>0</v>
      </c>
      <c r="Z180" s="110">
        <v>0</v>
      </c>
      <c r="AA180" s="111">
        <f>$Z$180*$K$180</f>
        <v>0</v>
      </c>
      <c r="AR180" s="6" t="s">
        <v>121</v>
      </c>
      <c r="AT180" s="6" t="s">
        <v>117</v>
      </c>
      <c r="AU180" s="6" t="s">
        <v>84</v>
      </c>
      <c r="AY180" s="6" t="s">
        <v>116</v>
      </c>
      <c r="BE180" s="112">
        <f>IF($U$180="základní",$N$180,0)</f>
        <v>0</v>
      </c>
      <c r="BF180" s="112">
        <f>IF($U$180="snížená",$N$180,0)</f>
        <v>0</v>
      </c>
      <c r="BG180" s="112">
        <f>IF($U$180="zákl. přenesená",$N$180,0)</f>
        <v>0</v>
      </c>
      <c r="BH180" s="112">
        <f>IF($U$180="sníž. přenesená",$N$180,0)</f>
        <v>0</v>
      </c>
      <c r="BI180" s="112">
        <f>IF($U$180="nulová",$N$180,0)</f>
        <v>0</v>
      </c>
      <c r="BJ180" s="6" t="s">
        <v>19</v>
      </c>
      <c r="BK180" s="112">
        <f>ROUND($L$180*$K$180,2)</f>
        <v>0</v>
      </c>
      <c r="BL180" s="6" t="s">
        <v>121</v>
      </c>
    </row>
    <row r="181" spans="2:51" s="6" customFormat="1" ht="15.75" customHeight="1">
      <c r="B181" s="113"/>
      <c r="E181" s="114"/>
      <c r="F181" s="176" t="s">
        <v>241</v>
      </c>
      <c r="G181" s="177"/>
      <c r="H181" s="177"/>
      <c r="I181" s="177"/>
      <c r="K181" s="115">
        <v>1666.435</v>
      </c>
      <c r="R181" s="116"/>
      <c r="T181" s="117"/>
      <c r="AA181" s="118"/>
      <c r="AT181" s="114" t="s">
        <v>134</v>
      </c>
      <c r="AU181" s="114" t="s">
        <v>84</v>
      </c>
      <c r="AV181" s="114" t="s">
        <v>84</v>
      </c>
      <c r="AW181" s="114" t="s">
        <v>92</v>
      </c>
      <c r="AX181" s="114" t="s">
        <v>74</v>
      </c>
      <c r="AY181" s="114" t="s">
        <v>116</v>
      </c>
    </row>
    <row r="182" spans="2:64" s="6" customFormat="1" ht="27" customHeight="1">
      <c r="B182" s="19"/>
      <c r="C182" s="105" t="s">
        <v>242</v>
      </c>
      <c r="D182" s="105" t="s">
        <v>117</v>
      </c>
      <c r="E182" s="106" t="s">
        <v>243</v>
      </c>
      <c r="F182" s="171" t="s">
        <v>244</v>
      </c>
      <c r="G182" s="172"/>
      <c r="H182" s="172"/>
      <c r="I182" s="172"/>
      <c r="J182" s="107" t="s">
        <v>210</v>
      </c>
      <c r="K182" s="108">
        <v>441.775</v>
      </c>
      <c r="L182" s="173"/>
      <c r="M182" s="172"/>
      <c r="N182" s="173">
        <f>ROUND($L$182*$K$182,2)</f>
        <v>0</v>
      </c>
      <c r="O182" s="172"/>
      <c r="P182" s="172"/>
      <c r="Q182" s="172"/>
      <c r="R182" s="20"/>
      <c r="T182" s="109"/>
      <c r="U182" s="26" t="s">
        <v>39</v>
      </c>
      <c r="V182" s="110">
        <v>0</v>
      </c>
      <c r="W182" s="110">
        <f>$V$182*$K$182</f>
        <v>0</v>
      </c>
      <c r="X182" s="110">
        <v>0</v>
      </c>
      <c r="Y182" s="110">
        <f>$X$182*$K$182</f>
        <v>0</v>
      </c>
      <c r="Z182" s="110">
        <v>0</v>
      </c>
      <c r="AA182" s="111">
        <f>$Z$182*$K$182</f>
        <v>0</v>
      </c>
      <c r="AR182" s="6" t="s">
        <v>121</v>
      </c>
      <c r="AT182" s="6" t="s">
        <v>117</v>
      </c>
      <c r="AU182" s="6" t="s">
        <v>84</v>
      </c>
      <c r="AY182" s="6" t="s">
        <v>116</v>
      </c>
      <c r="BE182" s="112">
        <f>IF($U$182="základní",$N$182,0)</f>
        <v>0</v>
      </c>
      <c r="BF182" s="112">
        <f>IF($U$182="snížená",$N$182,0)</f>
        <v>0</v>
      </c>
      <c r="BG182" s="112">
        <f>IF($U$182="zákl. přenesená",$N$182,0)</f>
        <v>0</v>
      </c>
      <c r="BH182" s="112">
        <f>IF($U$182="sníž. přenesená",$N$182,0)</f>
        <v>0</v>
      </c>
      <c r="BI182" s="112">
        <f>IF($U$182="nulová",$N$182,0)</f>
        <v>0</v>
      </c>
      <c r="BJ182" s="6" t="s">
        <v>19</v>
      </c>
      <c r="BK182" s="112">
        <f>ROUND($L$182*$K$182,2)</f>
        <v>0</v>
      </c>
      <c r="BL182" s="6" t="s">
        <v>121</v>
      </c>
    </row>
    <row r="183" spans="2:63" s="95" customFormat="1" ht="30.75" customHeight="1">
      <c r="B183" s="96"/>
      <c r="D183" s="104" t="s">
        <v>95</v>
      </c>
      <c r="N183" s="168">
        <f>$BK$183</f>
        <v>0</v>
      </c>
      <c r="O183" s="169"/>
      <c r="P183" s="169"/>
      <c r="Q183" s="169"/>
      <c r="R183" s="99"/>
      <c r="T183" s="100"/>
      <c r="W183" s="101">
        <f>SUM($W$184:$W$208)</f>
        <v>54.145308</v>
      </c>
      <c r="Y183" s="101">
        <f>SUM($Y$184:$Y$208)</f>
        <v>2.291454</v>
      </c>
      <c r="AA183" s="102">
        <f>SUM($AA$184:$AA$208)</f>
        <v>0</v>
      </c>
      <c r="AR183" s="98" t="s">
        <v>19</v>
      </c>
      <c r="AT183" s="98" t="s">
        <v>73</v>
      </c>
      <c r="AU183" s="98" t="s">
        <v>19</v>
      </c>
      <c r="AY183" s="98" t="s">
        <v>116</v>
      </c>
      <c r="BK183" s="103">
        <f>SUM($BK$184:$BK$208)</f>
        <v>0</v>
      </c>
    </row>
    <row r="184" spans="2:64" s="6" customFormat="1" ht="27" customHeight="1">
      <c r="B184" s="19"/>
      <c r="C184" s="105" t="s">
        <v>245</v>
      </c>
      <c r="D184" s="105" t="s">
        <v>117</v>
      </c>
      <c r="E184" s="106" t="s">
        <v>246</v>
      </c>
      <c r="F184" s="171" t="s">
        <v>247</v>
      </c>
      <c r="G184" s="172"/>
      <c r="H184" s="172"/>
      <c r="I184" s="172"/>
      <c r="J184" s="107" t="s">
        <v>120</v>
      </c>
      <c r="K184" s="108">
        <v>1</v>
      </c>
      <c r="L184" s="173"/>
      <c r="M184" s="172"/>
      <c r="N184" s="173">
        <f>ROUND($L$184*$K$184,2)</f>
        <v>0</v>
      </c>
      <c r="O184" s="172"/>
      <c r="P184" s="172"/>
      <c r="Q184" s="172"/>
      <c r="R184" s="20"/>
      <c r="T184" s="109"/>
      <c r="U184" s="26" t="s">
        <v>39</v>
      </c>
      <c r="V184" s="110">
        <v>0</v>
      </c>
      <c r="W184" s="110">
        <f>$V$184*$K$184</f>
        <v>0</v>
      </c>
      <c r="X184" s="110">
        <v>0</v>
      </c>
      <c r="Y184" s="110">
        <f>$X$184*$K$184</f>
        <v>0</v>
      </c>
      <c r="Z184" s="110">
        <v>0</v>
      </c>
      <c r="AA184" s="111">
        <f>$Z$184*$K$184</f>
        <v>0</v>
      </c>
      <c r="AR184" s="6" t="s">
        <v>121</v>
      </c>
      <c r="AT184" s="6" t="s">
        <v>117</v>
      </c>
      <c r="AU184" s="6" t="s">
        <v>84</v>
      </c>
      <c r="AY184" s="6" t="s">
        <v>116</v>
      </c>
      <c r="BE184" s="112">
        <f>IF($U$184="základní",$N$184,0)</f>
        <v>0</v>
      </c>
      <c r="BF184" s="112">
        <f>IF($U$184="snížená",$N$184,0)</f>
        <v>0</v>
      </c>
      <c r="BG184" s="112">
        <f>IF($U$184="zákl. přenesená",$N$184,0)</f>
        <v>0</v>
      </c>
      <c r="BH184" s="112">
        <f>IF($U$184="sníž. přenesená",$N$184,0)</f>
        <v>0</v>
      </c>
      <c r="BI184" s="112">
        <f>IF($U$184="nulová",$N$184,0)</f>
        <v>0</v>
      </c>
      <c r="BJ184" s="6" t="s">
        <v>19</v>
      </c>
      <c r="BK184" s="112">
        <f>ROUND($L$184*$K$184,2)</f>
        <v>0</v>
      </c>
      <c r="BL184" s="6" t="s">
        <v>121</v>
      </c>
    </row>
    <row r="185" spans="2:64" s="6" customFormat="1" ht="27" customHeight="1">
      <c r="B185" s="19"/>
      <c r="C185" s="105" t="s">
        <v>248</v>
      </c>
      <c r="D185" s="105" t="s">
        <v>117</v>
      </c>
      <c r="E185" s="106" t="s">
        <v>249</v>
      </c>
      <c r="F185" s="171" t="s">
        <v>250</v>
      </c>
      <c r="G185" s="172"/>
      <c r="H185" s="172"/>
      <c r="I185" s="172"/>
      <c r="J185" s="107" t="s">
        <v>165</v>
      </c>
      <c r="K185" s="108">
        <v>7.086</v>
      </c>
      <c r="L185" s="173"/>
      <c r="M185" s="172"/>
      <c r="N185" s="173">
        <f>ROUND($L$185*$K$185,2)</f>
        <v>0</v>
      </c>
      <c r="O185" s="172"/>
      <c r="P185" s="172"/>
      <c r="Q185" s="172"/>
      <c r="R185" s="20"/>
      <c r="T185" s="109"/>
      <c r="U185" s="26" t="s">
        <v>39</v>
      </c>
      <c r="V185" s="110">
        <v>0</v>
      </c>
      <c r="W185" s="110">
        <f>$V$185*$K$185</f>
        <v>0</v>
      </c>
      <c r="X185" s="110">
        <v>0</v>
      </c>
      <c r="Y185" s="110">
        <f>$X$185*$K$185</f>
        <v>0</v>
      </c>
      <c r="Z185" s="110">
        <v>0</v>
      </c>
      <c r="AA185" s="111">
        <f>$Z$185*$K$185</f>
        <v>0</v>
      </c>
      <c r="AR185" s="6" t="s">
        <v>121</v>
      </c>
      <c r="AT185" s="6" t="s">
        <v>117</v>
      </c>
      <c r="AU185" s="6" t="s">
        <v>84</v>
      </c>
      <c r="AY185" s="6" t="s">
        <v>116</v>
      </c>
      <c r="BE185" s="112">
        <f>IF($U$185="základní",$N$185,0)</f>
        <v>0</v>
      </c>
      <c r="BF185" s="112">
        <f>IF($U$185="snížená",$N$185,0)</f>
        <v>0</v>
      </c>
      <c r="BG185" s="112">
        <f>IF($U$185="zákl. přenesená",$N$185,0)</f>
        <v>0</v>
      </c>
      <c r="BH185" s="112">
        <f>IF($U$185="sníž. přenesená",$N$185,0)</f>
        <v>0</v>
      </c>
      <c r="BI185" s="112">
        <f>IF($U$185="nulová",$N$185,0)</f>
        <v>0</v>
      </c>
      <c r="BJ185" s="6" t="s">
        <v>19</v>
      </c>
      <c r="BK185" s="112">
        <f>ROUND($L$185*$K$185,2)</f>
        <v>0</v>
      </c>
      <c r="BL185" s="6" t="s">
        <v>121</v>
      </c>
    </row>
    <row r="186" spans="2:51" s="6" customFormat="1" ht="15.75" customHeight="1">
      <c r="B186" s="113"/>
      <c r="E186" s="114"/>
      <c r="F186" s="176" t="s">
        <v>251</v>
      </c>
      <c r="G186" s="177"/>
      <c r="H186" s="177"/>
      <c r="I186" s="177"/>
      <c r="K186" s="115">
        <v>7.086</v>
      </c>
      <c r="R186" s="116"/>
      <c r="T186" s="117"/>
      <c r="AA186" s="118"/>
      <c r="AT186" s="114" t="s">
        <v>134</v>
      </c>
      <c r="AU186" s="114" t="s">
        <v>84</v>
      </c>
      <c r="AV186" s="114" t="s">
        <v>84</v>
      </c>
      <c r="AW186" s="114" t="s">
        <v>92</v>
      </c>
      <c r="AX186" s="114" t="s">
        <v>74</v>
      </c>
      <c r="AY186" s="114" t="s">
        <v>116</v>
      </c>
    </row>
    <row r="187" spans="2:64" s="6" customFormat="1" ht="27" customHeight="1">
      <c r="B187" s="19"/>
      <c r="C187" s="124" t="s">
        <v>252</v>
      </c>
      <c r="D187" s="124" t="s">
        <v>253</v>
      </c>
      <c r="E187" s="125" t="s">
        <v>254</v>
      </c>
      <c r="F187" s="178" t="s">
        <v>255</v>
      </c>
      <c r="G187" s="179"/>
      <c r="H187" s="179"/>
      <c r="I187" s="179"/>
      <c r="J187" s="126" t="s">
        <v>132</v>
      </c>
      <c r="K187" s="127">
        <v>44.1</v>
      </c>
      <c r="L187" s="180"/>
      <c r="M187" s="179"/>
      <c r="N187" s="180">
        <f>ROUND($L$187*$K$187,2)</f>
        <v>0</v>
      </c>
      <c r="O187" s="172"/>
      <c r="P187" s="172"/>
      <c r="Q187" s="172"/>
      <c r="R187" s="20"/>
      <c r="T187" s="109"/>
      <c r="U187" s="26" t="s">
        <v>39</v>
      </c>
      <c r="V187" s="110">
        <v>0</v>
      </c>
      <c r="W187" s="110">
        <f>$V$187*$K$187</f>
        <v>0</v>
      </c>
      <c r="X187" s="110">
        <v>0.00294</v>
      </c>
      <c r="Y187" s="110">
        <f>$X$187*$K$187</f>
        <v>0.129654</v>
      </c>
      <c r="Z187" s="110">
        <v>0</v>
      </c>
      <c r="AA187" s="111">
        <f>$Z$187*$K$187</f>
        <v>0</v>
      </c>
      <c r="AR187" s="6" t="s">
        <v>145</v>
      </c>
      <c r="AT187" s="6" t="s">
        <v>253</v>
      </c>
      <c r="AU187" s="6" t="s">
        <v>84</v>
      </c>
      <c r="AY187" s="6" t="s">
        <v>116</v>
      </c>
      <c r="BE187" s="112">
        <f>IF($U$187="základní",$N$187,0)</f>
        <v>0</v>
      </c>
      <c r="BF187" s="112">
        <f>IF($U$187="snížená",$N$187,0)</f>
        <v>0</v>
      </c>
      <c r="BG187" s="112">
        <f>IF($U$187="zákl. přenesená",$N$187,0)</f>
        <v>0</v>
      </c>
      <c r="BH187" s="112">
        <f>IF($U$187="sníž. přenesená",$N$187,0)</f>
        <v>0</v>
      </c>
      <c r="BI187" s="112">
        <f>IF($U$187="nulová",$N$187,0)</f>
        <v>0</v>
      </c>
      <c r="BJ187" s="6" t="s">
        <v>19</v>
      </c>
      <c r="BK187" s="112">
        <f>ROUND($L$187*$K$187,2)</f>
        <v>0</v>
      </c>
      <c r="BL187" s="6" t="s">
        <v>121</v>
      </c>
    </row>
    <row r="188" spans="2:51" s="6" customFormat="1" ht="15.75" customHeight="1">
      <c r="B188" s="113"/>
      <c r="E188" s="114"/>
      <c r="F188" s="176" t="s">
        <v>256</v>
      </c>
      <c r="G188" s="177"/>
      <c r="H188" s="177"/>
      <c r="I188" s="177"/>
      <c r="K188" s="115">
        <v>44.1</v>
      </c>
      <c r="R188" s="116"/>
      <c r="T188" s="117"/>
      <c r="AA188" s="118"/>
      <c r="AT188" s="114" t="s">
        <v>134</v>
      </c>
      <c r="AU188" s="114" t="s">
        <v>84</v>
      </c>
      <c r="AV188" s="114" t="s">
        <v>84</v>
      </c>
      <c r="AW188" s="114" t="s">
        <v>92</v>
      </c>
      <c r="AX188" s="114" t="s">
        <v>74</v>
      </c>
      <c r="AY188" s="114" t="s">
        <v>116</v>
      </c>
    </row>
    <row r="189" spans="2:64" s="6" customFormat="1" ht="27" customHeight="1">
      <c r="B189" s="19"/>
      <c r="C189" s="124" t="s">
        <v>257</v>
      </c>
      <c r="D189" s="124" t="s">
        <v>253</v>
      </c>
      <c r="E189" s="125" t="s">
        <v>258</v>
      </c>
      <c r="F189" s="178" t="s">
        <v>259</v>
      </c>
      <c r="G189" s="179"/>
      <c r="H189" s="179"/>
      <c r="I189" s="179"/>
      <c r="J189" s="126" t="s">
        <v>132</v>
      </c>
      <c r="K189" s="127">
        <v>74</v>
      </c>
      <c r="L189" s="180"/>
      <c r="M189" s="179"/>
      <c r="N189" s="180">
        <f>ROUND($L$189*$K$189,2)</f>
        <v>0</v>
      </c>
      <c r="O189" s="172"/>
      <c r="P189" s="172"/>
      <c r="Q189" s="172"/>
      <c r="R189" s="20"/>
      <c r="T189" s="109"/>
      <c r="U189" s="26" t="s">
        <v>39</v>
      </c>
      <c r="V189" s="110">
        <v>0</v>
      </c>
      <c r="W189" s="110">
        <f>$V$189*$K$189</f>
        <v>0</v>
      </c>
      <c r="X189" s="110">
        <v>0.00469</v>
      </c>
      <c r="Y189" s="110">
        <f>$X$189*$K$189</f>
        <v>0.34706</v>
      </c>
      <c r="Z189" s="110">
        <v>0</v>
      </c>
      <c r="AA189" s="111">
        <f>$Z$189*$K$189</f>
        <v>0</v>
      </c>
      <c r="AR189" s="6" t="s">
        <v>145</v>
      </c>
      <c r="AT189" s="6" t="s">
        <v>253</v>
      </c>
      <c r="AU189" s="6" t="s">
        <v>84</v>
      </c>
      <c r="AY189" s="6" t="s">
        <v>116</v>
      </c>
      <c r="BE189" s="112">
        <f>IF($U$189="základní",$N$189,0)</f>
        <v>0</v>
      </c>
      <c r="BF189" s="112">
        <f>IF($U$189="snížená",$N$189,0)</f>
        <v>0</v>
      </c>
      <c r="BG189" s="112">
        <f>IF($U$189="zákl. přenesená",$N$189,0)</f>
        <v>0</v>
      </c>
      <c r="BH189" s="112">
        <f>IF($U$189="sníž. přenesená",$N$189,0)</f>
        <v>0</v>
      </c>
      <c r="BI189" s="112">
        <f>IF($U$189="nulová",$N$189,0)</f>
        <v>0</v>
      </c>
      <c r="BJ189" s="6" t="s">
        <v>19</v>
      </c>
      <c r="BK189" s="112">
        <f>ROUND($L$189*$K$189,2)</f>
        <v>0</v>
      </c>
      <c r="BL189" s="6" t="s">
        <v>121</v>
      </c>
    </row>
    <row r="190" spans="2:51" s="6" customFormat="1" ht="15.75" customHeight="1">
      <c r="B190" s="113"/>
      <c r="E190" s="114"/>
      <c r="F190" s="176" t="s">
        <v>260</v>
      </c>
      <c r="G190" s="177"/>
      <c r="H190" s="177"/>
      <c r="I190" s="177"/>
      <c r="K190" s="115">
        <v>74</v>
      </c>
      <c r="R190" s="116"/>
      <c r="T190" s="117"/>
      <c r="AA190" s="118"/>
      <c r="AT190" s="114" t="s">
        <v>134</v>
      </c>
      <c r="AU190" s="114" t="s">
        <v>84</v>
      </c>
      <c r="AV190" s="114" t="s">
        <v>84</v>
      </c>
      <c r="AW190" s="114" t="s">
        <v>92</v>
      </c>
      <c r="AX190" s="114" t="s">
        <v>74</v>
      </c>
      <c r="AY190" s="114" t="s">
        <v>116</v>
      </c>
    </row>
    <row r="191" spans="2:64" s="6" customFormat="1" ht="15.75" customHeight="1">
      <c r="B191" s="19"/>
      <c r="C191" s="124" t="s">
        <v>261</v>
      </c>
      <c r="D191" s="124" t="s">
        <v>253</v>
      </c>
      <c r="E191" s="125" t="s">
        <v>262</v>
      </c>
      <c r="F191" s="178" t="s">
        <v>263</v>
      </c>
      <c r="G191" s="179"/>
      <c r="H191" s="179"/>
      <c r="I191" s="179"/>
      <c r="J191" s="126" t="s">
        <v>120</v>
      </c>
      <c r="K191" s="127">
        <v>7</v>
      </c>
      <c r="L191" s="180"/>
      <c r="M191" s="179"/>
      <c r="N191" s="180">
        <f>ROUND($L$191*$K$191,2)</f>
        <v>0</v>
      </c>
      <c r="O191" s="172"/>
      <c r="P191" s="172"/>
      <c r="Q191" s="172"/>
      <c r="R191" s="20"/>
      <c r="T191" s="109"/>
      <c r="U191" s="26" t="s">
        <v>39</v>
      </c>
      <c r="V191" s="110">
        <v>0</v>
      </c>
      <c r="W191" s="110">
        <f>$V$191*$K$191</f>
        <v>0</v>
      </c>
      <c r="X191" s="110">
        <v>0.01071</v>
      </c>
      <c r="Y191" s="110">
        <f>$X$191*$K$191</f>
        <v>0.07497000000000001</v>
      </c>
      <c r="Z191" s="110">
        <v>0</v>
      </c>
      <c r="AA191" s="111">
        <f>$Z$191*$K$191</f>
        <v>0</v>
      </c>
      <c r="AR191" s="6" t="s">
        <v>145</v>
      </c>
      <c r="AT191" s="6" t="s">
        <v>253</v>
      </c>
      <c r="AU191" s="6" t="s">
        <v>84</v>
      </c>
      <c r="AY191" s="6" t="s">
        <v>116</v>
      </c>
      <c r="BE191" s="112">
        <f>IF($U$191="základní",$N$191,0)</f>
        <v>0</v>
      </c>
      <c r="BF191" s="112">
        <f>IF($U$191="snížená",$N$191,0)</f>
        <v>0</v>
      </c>
      <c r="BG191" s="112">
        <f>IF($U$191="zákl. přenesená",$N$191,0)</f>
        <v>0</v>
      </c>
      <c r="BH191" s="112">
        <f>IF($U$191="sníž. přenesená",$N$191,0)</f>
        <v>0</v>
      </c>
      <c r="BI191" s="112">
        <f>IF($U$191="nulová",$N$191,0)</f>
        <v>0</v>
      </c>
      <c r="BJ191" s="6" t="s">
        <v>19</v>
      </c>
      <c r="BK191" s="112">
        <f>ROUND($L$191*$K$191,2)</f>
        <v>0</v>
      </c>
      <c r="BL191" s="6" t="s">
        <v>121</v>
      </c>
    </row>
    <row r="192" spans="2:64" s="6" customFormat="1" ht="27" customHeight="1">
      <c r="B192" s="19"/>
      <c r="C192" s="124" t="s">
        <v>264</v>
      </c>
      <c r="D192" s="124" t="s">
        <v>253</v>
      </c>
      <c r="E192" s="125" t="s">
        <v>265</v>
      </c>
      <c r="F192" s="178" t="s">
        <v>266</v>
      </c>
      <c r="G192" s="179"/>
      <c r="H192" s="179"/>
      <c r="I192" s="179"/>
      <c r="J192" s="126" t="s">
        <v>120</v>
      </c>
      <c r="K192" s="127">
        <v>7</v>
      </c>
      <c r="L192" s="180"/>
      <c r="M192" s="179"/>
      <c r="N192" s="180">
        <f>ROUND($L$192*$K$192,2)</f>
        <v>0</v>
      </c>
      <c r="O192" s="172"/>
      <c r="P192" s="172"/>
      <c r="Q192" s="172"/>
      <c r="R192" s="20"/>
      <c r="T192" s="109"/>
      <c r="U192" s="26" t="s">
        <v>39</v>
      </c>
      <c r="V192" s="110">
        <v>0</v>
      </c>
      <c r="W192" s="110">
        <f>$V$192*$K$192</f>
        <v>0</v>
      </c>
      <c r="X192" s="110">
        <v>0.00337</v>
      </c>
      <c r="Y192" s="110">
        <f>$X$192*$K$192</f>
        <v>0.02359</v>
      </c>
      <c r="Z192" s="110">
        <v>0</v>
      </c>
      <c r="AA192" s="111">
        <f>$Z$192*$K$192</f>
        <v>0</v>
      </c>
      <c r="AR192" s="6" t="s">
        <v>145</v>
      </c>
      <c r="AT192" s="6" t="s">
        <v>253</v>
      </c>
      <c r="AU192" s="6" t="s">
        <v>84</v>
      </c>
      <c r="AY192" s="6" t="s">
        <v>116</v>
      </c>
      <c r="BE192" s="112">
        <f>IF($U$192="základní",$N$192,0)</f>
        <v>0</v>
      </c>
      <c r="BF192" s="112">
        <f>IF($U$192="snížená",$N$192,0)</f>
        <v>0</v>
      </c>
      <c r="BG192" s="112">
        <f>IF($U$192="zákl. přenesená",$N$192,0)</f>
        <v>0</v>
      </c>
      <c r="BH192" s="112">
        <f>IF($U$192="sníž. přenesená",$N$192,0)</f>
        <v>0</v>
      </c>
      <c r="BI192" s="112">
        <f>IF($U$192="nulová",$N$192,0)</f>
        <v>0</v>
      </c>
      <c r="BJ192" s="6" t="s">
        <v>19</v>
      </c>
      <c r="BK192" s="112">
        <f>ROUND($L$192*$K$192,2)</f>
        <v>0</v>
      </c>
      <c r="BL192" s="6" t="s">
        <v>121</v>
      </c>
    </row>
    <row r="193" spans="2:64" s="6" customFormat="1" ht="15.75" customHeight="1">
      <c r="B193" s="19"/>
      <c r="C193" s="124" t="s">
        <v>267</v>
      </c>
      <c r="D193" s="124" t="s">
        <v>253</v>
      </c>
      <c r="E193" s="125" t="s">
        <v>268</v>
      </c>
      <c r="F193" s="178" t="s">
        <v>269</v>
      </c>
      <c r="G193" s="179"/>
      <c r="H193" s="179"/>
      <c r="I193" s="179"/>
      <c r="J193" s="126" t="s">
        <v>120</v>
      </c>
      <c r="K193" s="127">
        <v>7</v>
      </c>
      <c r="L193" s="180"/>
      <c r="M193" s="179"/>
      <c r="N193" s="180">
        <f>ROUND($L$193*$K$193,2)</f>
        <v>0</v>
      </c>
      <c r="O193" s="172"/>
      <c r="P193" s="172"/>
      <c r="Q193" s="172"/>
      <c r="R193" s="20"/>
      <c r="T193" s="109"/>
      <c r="U193" s="26" t="s">
        <v>39</v>
      </c>
      <c r="V193" s="110">
        <v>0</v>
      </c>
      <c r="W193" s="110">
        <f>$V$193*$K$193</f>
        <v>0</v>
      </c>
      <c r="X193" s="110">
        <v>0.001</v>
      </c>
      <c r="Y193" s="110">
        <f>$X$193*$K$193</f>
        <v>0.007</v>
      </c>
      <c r="Z193" s="110">
        <v>0</v>
      </c>
      <c r="AA193" s="111">
        <f>$Z$193*$K$193</f>
        <v>0</v>
      </c>
      <c r="AR193" s="6" t="s">
        <v>145</v>
      </c>
      <c r="AT193" s="6" t="s">
        <v>253</v>
      </c>
      <c r="AU193" s="6" t="s">
        <v>84</v>
      </c>
      <c r="AY193" s="6" t="s">
        <v>116</v>
      </c>
      <c r="BE193" s="112">
        <f>IF($U$193="základní",$N$193,0)</f>
        <v>0</v>
      </c>
      <c r="BF193" s="112">
        <f>IF($U$193="snížená",$N$193,0)</f>
        <v>0</v>
      </c>
      <c r="BG193" s="112">
        <f>IF($U$193="zákl. přenesená",$N$193,0)</f>
        <v>0</v>
      </c>
      <c r="BH193" s="112">
        <f>IF($U$193="sníž. přenesená",$N$193,0)</f>
        <v>0</v>
      </c>
      <c r="BI193" s="112">
        <f>IF($U$193="nulová",$N$193,0)</f>
        <v>0</v>
      </c>
      <c r="BJ193" s="6" t="s">
        <v>19</v>
      </c>
      <c r="BK193" s="112">
        <f>ROUND($L$193*$K$193,2)</f>
        <v>0</v>
      </c>
      <c r="BL193" s="6" t="s">
        <v>121</v>
      </c>
    </row>
    <row r="194" spans="2:64" s="6" customFormat="1" ht="15.75" customHeight="1">
      <c r="B194" s="19"/>
      <c r="C194" s="124" t="s">
        <v>270</v>
      </c>
      <c r="D194" s="124" t="s">
        <v>253</v>
      </c>
      <c r="E194" s="125" t="s">
        <v>271</v>
      </c>
      <c r="F194" s="178" t="s">
        <v>272</v>
      </c>
      <c r="G194" s="179"/>
      <c r="H194" s="179"/>
      <c r="I194" s="179"/>
      <c r="J194" s="126" t="s">
        <v>120</v>
      </c>
      <c r="K194" s="127">
        <v>7</v>
      </c>
      <c r="L194" s="180"/>
      <c r="M194" s="179"/>
      <c r="N194" s="180">
        <f>ROUND($L$194*$K$194,2)</f>
        <v>0</v>
      </c>
      <c r="O194" s="172"/>
      <c r="P194" s="172"/>
      <c r="Q194" s="172"/>
      <c r="R194" s="20"/>
      <c r="T194" s="109"/>
      <c r="U194" s="26" t="s">
        <v>39</v>
      </c>
      <c r="V194" s="110">
        <v>0</v>
      </c>
      <c r="W194" s="110">
        <f>$V$194*$K$194</f>
        <v>0</v>
      </c>
      <c r="X194" s="110">
        <v>0.0045</v>
      </c>
      <c r="Y194" s="110">
        <f>$X$194*$K$194</f>
        <v>0.0315</v>
      </c>
      <c r="Z194" s="110">
        <v>0</v>
      </c>
      <c r="AA194" s="111">
        <f>$Z$194*$K$194</f>
        <v>0</v>
      </c>
      <c r="AR194" s="6" t="s">
        <v>145</v>
      </c>
      <c r="AT194" s="6" t="s">
        <v>253</v>
      </c>
      <c r="AU194" s="6" t="s">
        <v>84</v>
      </c>
      <c r="AY194" s="6" t="s">
        <v>116</v>
      </c>
      <c r="BE194" s="112">
        <f>IF($U$194="základní",$N$194,0)</f>
        <v>0</v>
      </c>
      <c r="BF194" s="112">
        <f>IF($U$194="snížená",$N$194,0)</f>
        <v>0</v>
      </c>
      <c r="BG194" s="112">
        <f>IF($U$194="zákl. přenesená",$N$194,0)</f>
        <v>0</v>
      </c>
      <c r="BH194" s="112">
        <f>IF($U$194="sníž. přenesená",$N$194,0)</f>
        <v>0</v>
      </c>
      <c r="BI194" s="112">
        <f>IF($U$194="nulová",$N$194,0)</f>
        <v>0</v>
      </c>
      <c r="BJ194" s="6" t="s">
        <v>19</v>
      </c>
      <c r="BK194" s="112">
        <f>ROUND($L$194*$K$194,2)</f>
        <v>0</v>
      </c>
      <c r="BL194" s="6" t="s">
        <v>121</v>
      </c>
    </row>
    <row r="195" spans="2:64" s="6" customFormat="1" ht="27" customHeight="1">
      <c r="B195" s="19"/>
      <c r="C195" s="124" t="s">
        <v>273</v>
      </c>
      <c r="D195" s="124" t="s">
        <v>253</v>
      </c>
      <c r="E195" s="125" t="s">
        <v>274</v>
      </c>
      <c r="F195" s="178" t="s">
        <v>275</v>
      </c>
      <c r="G195" s="179"/>
      <c r="H195" s="179"/>
      <c r="I195" s="179"/>
      <c r="J195" s="126" t="s">
        <v>120</v>
      </c>
      <c r="K195" s="127">
        <v>7</v>
      </c>
      <c r="L195" s="180"/>
      <c r="M195" s="179"/>
      <c r="N195" s="180">
        <f>ROUND($L$195*$K$195,2)</f>
        <v>0</v>
      </c>
      <c r="O195" s="172"/>
      <c r="P195" s="172"/>
      <c r="Q195" s="172"/>
      <c r="R195" s="20"/>
      <c r="T195" s="109"/>
      <c r="U195" s="26" t="s">
        <v>39</v>
      </c>
      <c r="V195" s="110">
        <v>0</v>
      </c>
      <c r="W195" s="110">
        <f>$V$195*$K$195</f>
        <v>0</v>
      </c>
      <c r="X195" s="110">
        <v>0.025</v>
      </c>
      <c r="Y195" s="110">
        <f>$X$195*$K$195</f>
        <v>0.17500000000000002</v>
      </c>
      <c r="Z195" s="110">
        <v>0</v>
      </c>
      <c r="AA195" s="111">
        <f>$Z$195*$K$195</f>
        <v>0</v>
      </c>
      <c r="AR195" s="6" t="s">
        <v>145</v>
      </c>
      <c r="AT195" s="6" t="s">
        <v>253</v>
      </c>
      <c r="AU195" s="6" t="s">
        <v>84</v>
      </c>
      <c r="AY195" s="6" t="s">
        <v>116</v>
      </c>
      <c r="BE195" s="112">
        <f>IF($U$195="základní",$N$195,0)</f>
        <v>0</v>
      </c>
      <c r="BF195" s="112">
        <f>IF($U$195="snížená",$N$195,0)</f>
        <v>0</v>
      </c>
      <c r="BG195" s="112">
        <f>IF($U$195="zákl. přenesená",$N$195,0)</f>
        <v>0</v>
      </c>
      <c r="BH195" s="112">
        <f>IF($U$195="sníž. přenesená",$N$195,0)</f>
        <v>0</v>
      </c>
      <c r="BI195" s="112">
        <f>IF($U$195="nulová",$N$195,0)</f>
        <v>0</v>
      </c>
      <c r="BJ195" s="6" t="s">
        <v>19</v>
      </c>
      <c r="BK195" s="112">
        <f>ROUND($L$195*$K$195,2)</f>
        <v>0</v>
      </c>
      <c r="BL195" s="6" t="s">
        <v>121</v>
      </c>
    </row>
    <row r="196" spans="2:64" s="6" customFormat="1" ht="27" customHeight="1">
      <c r="B196" s="19"/>
      <c r="C196" s="105" t="s">
        <v>276</v>
      </c>
      <c r="D196" s="105" t="s">
        <v>117</v>
      </c>
      <c r="E196" s="106" t="s">
        <v>277</v>
      </c>
      <c r="F196" s="171" t="s">
        <v>278</v>
      </c>
      <c r="G196" s="172"/>
      <c r="H196" s="172"/>
      <c r="I196" s="172"/>
      <c r="J196" s="107" t="s">
        <v>165</v>
      </c>
      <c r="K196" s="108">
        <v>21.258</v>
      </c>
      <c r="L196" s="173"/>
      <c r="M196" s="172"/>
      <c r="N196" s="173">
        <f>ROUND($L$196*$K$196,2)</f>
        <v>0</v>
      </c>
      <c r="O196" s="172"/>
      <c r="P196" s="172"/>
      <c r="Q196" s="172"/>
      <c r="R196" s="20"/>
      <c r="T196" s="109"/>
      <c r="U196" s="26" t="s">
        <v>39</v>
      </c>
      <c r="V196" s="110">
        <v>1.587</v>
      </c>
      <c r="W196" s="110">
        <f>$V$196*$K$196</f>
        <v>33.736446</v>
      </c>
      <c r="X196" s="110">
        <v>0</v>
      </c>
      <c r="Y196" s="110">
        <f>$X$196*$K$196</f>
        <v>0</v>
      </c>
      <c r="Z196" s="110">
        <v>0</v>
      </c>
      <c r="AA196" s="111">
        <f>$Z$196*$K$196</f>
        <v>0</v>
      </c>
      <c r="AR196" s="6" t="s">
        <v>121</v>
      </c>
      <c r="AT196" s="6" t="s">
        <v>117</v>
      </c>
      <c r="AU196" s="6" t="s">
        <v>84</v>
      </c>
      <c r="AY196" s="6" t="s">
        <v>116</v>
      </c>
      <c r="BE196" s="112">
        <f>IF($U$196="základní",$N$196,0)</f>
        <v>0</v>
      </c>
      <c r="BF196" s="112">
        <f>IF($U$196="snížená",$N$196,0)</f>
        <v>0</v>
      </c>
      <c r="BG196" s="112">
        <f>IF($U$196="zákl. přenesená",$N$196,0)</f>
        <v>0</v>
      </c>
      <c r="BH196" s="112">
        <f>IF($U$196="sníž. přenesená",$N$196,0)</f>
        <v>0</v>
      </c>
      <c r="BI196" s="112">
        <f>IF($U$196="nulová",$N$196,0)</f>
        <v>0</v>
      </c>
      <c r="BJ196" s="6" t="s">
        <v>19</v>
      </c>
      <c r="BK196" s="112">
        <f>ROUND($L$196*$K$196,2)</f>
        <v>0</v>
      </c>
      <c r="BL196" s="6" t="s">
        <v>121</v>
      </c>
    </row>
    <row r="197" spans="2:51" s="6" customFormat="1" ht="15.75" customHeight="1">
      <c r="B197" s="113"/>
      <c r="E197" s="114"/>
      <c r="F197" s="176" t="s">
        <v>279</v>
      </c>
      <c r="G197" s="177"/>
      <c r="H197" s="177"/>
      <c r="I197" s="177"/>
      <c r="K197" s="115">
        <v>21.258</v>
      </c>
      <c r="R197" s="116"/>
      <c r="T197" s="117"/>
      <c r="AA197" s="118"/>
      <c r="AT197" s="114" t="s">
        <v>134</v>
      </c>
      <c r="AU197" s="114" t="s">
        <v>84</v>
      </c>
      <c r="AV197" s="114" t="s">
        <v>84</v>
      </c>
      <c r="AW197" s="114" t="s">
        <v>92</v>
      </c>
      <c r="AX197" s="114" t="s">
        <v>74</v>
      </c>
      <c r="AY197" s="114" t="s">
        <v>116</v>
      </c>
    </row>
    <row r="198" spans="2:64" s="6" customFormat="1" ht="27" customHeight="1">
      <c r="B198" s="19"/>
      <c r="C198" s="105" t="s">
        <v>280</v>
      </c>
      <c r="D198" s="105" t="s">
        <v>117</v>
      </c>
      <c r="E198" s="106" t="s">
        <v>281</v>
      </c>
      <c r="F198" s="171" t="s">
        <v>282</v>
      </c>
      <c r="G198" s="172"/>
      <c r="H198" s="172"/>
      <c r="I198" s="172"/>
      <c r="J198" s="107" t="s">
        <v>165</v>
      </c>
      <c r="K198" s="108">
        <v>37.538</v>
      </c>
      <c r="L198" s="173"/>
      <c r="M198" s="172"/>
      <c r="N198" s="173">
        <f>ROUND($L$198*$K$198,2)</f>
        <v>0</v>
      </c>
      <c r="O198" s="172"/>
      <c r="P198" s="172"/>
      <c r="Q198" s="172"/>
      <c r="R198" s="20"/>
      <c r="T198" s="109"/>
      <c r="U198" s="26" t="s">
        <v>39</v>
      </c>
      <c r="V198" s="110">
        <v>0.299</v>
      </c>
      <c r="W198" s="110">
        <f>$V$198*$K$198</f>
        <v>11.223861999999999</v>
      </c>
      <c r="X198" s="110">
        <v>0</v>
      </c>
      <c r="Y198" s="110">
        <f>$X$198*$K$198</f>
        <v>0</v>
      </c>
      <c r="Z198" s="110">
        <v>0</v>
      </c>
      <c r="AA198" s="111">
        <f>$Z$198*$K$198</f>
        <v>0</v>
      </c>
      <c r="AR198" s="6" t="s">
        <v>121</v>
      </c>
      <c r="AT198" s="6" t="s">
        <v>117</v>
      </c>
      <c r="AU198" s="6" t="s">
        <v>84</v>
      </c>
      <c r="AY198" s="6" t="s">
        <v>116</v>
      </c>
      <c r="BE198" s="112">
        <f>IF($U$198="základní",$N$198,0)</f>
        <v>0</v>
      </c>
      <c r="BF198" s="112">
        <f>IF($U$198="snížená",$N$198,0)</f>
        <v>0</v>
      </c>
      <c r="BG198" s="112">
        <f>IF($U$198="zákl. přenesená",$N$198,0)</f>
        <v>0</v>
      </c>
      <c r="BH198" s="112">
        <f>IF($U$198="sníž. přenesená",$N$198,0)</f>
        <v>0</v>
      </c>
      <c r="BI198" s="112">
        <f>IF($U$198="nulová",$N$198,0)</f>
        <v>0</v>
      </c>
      <c r="BJ198" s="6" t="s">
        <v>19</v>
      </c>
      <c r="BK198" s="112">
        <f>ROUND($L$198*$K$198,2)</f>
        <v>0</v>
      </c>
      <c r="BL198" s="6" t="s">
        <v>121</v>
      </c>
    </row>
    <row r="199" spans="2:51" s="6" customFormat="1" ht="15.75" customHeight="1">
      <c r="B199" s="119"/>
      <c r="E199" s="120"/>
      <c r="F199" s="181" t="s">
        <v>283</v>
      </c>
      <c r="G199" s="182"/>
      <c r="H199" s="182"/>
      <c r="I199" s="182"/>
      <c r="K199" s="120"/>
      <c r="R199" s="121"/>
      <c r="T199" s="122"/>
      <c r="AA199" s="123"/>
      <c r="AT199" s="120" t="s">
        <v>134</v>
      </c>
      <c r="AU199" s="120" t="s">
        <v>84</v>
      </c>
      <c r="AV199" s="120" t="s">
        <v>19</v>
      </c>
      <c r="AW199" s="120" t="s">
        <v>92</v>
      </c>
      <c r="AX199" s="120" t="s">
        <v>74</v>
      </c>
      <c r="AY199" s="120" t="s">
        <v>116</v>
      </c>
    </row>
    <row r="200" spans="2:51" s="6" customFormat="1" ht="15.75" customHeight="1">
      <c r="B200" s="113"/>
      <c r="E200" s="114"/>
      <c r="F200" s="176" t="s">
        <v>284</v>
      </c>
      <c r="G200" s="177"/>
      <c r="H200" s="177"/>
      <c r="I200" s="177"/>
      <c r="K200" s="115">
        <v>16.28</v>
      </c>
      <c r="R200" s="116"/>
      <c r="T200" s="117"/>
      <c r="AA200" s="118"/>
      <c r="AT200" s="114" t="s">
        <v>134</v>
      </c>
      <c r="AU200" s="114" t="s">
        <v>84</v>
      </c>
      <c r="AV200" s="114" t="s">
        <v>84</v>
      </c>
      <c r="AW200" s="114" t="s">
        <v>92</v>
      </c>
      <c r="AX200" s="114" t="s">
        <v>74</v>
      </c>
      <c r="AY200" s="114" t="s">
        <v>116</v>
      </c>
    </row>
    <row r="201" spans="2:51" s="6" customFormat="1" ht="15.75" customHeight="1">
      <c r="B201" s="119"/>
      <c r="E201" s="120"/>
      <c r="F201" s="181" t="s">
        <v>285</v>
      </c>
      <c r="G201" s="182"/>
      <c r="H201" s="182"/>
      <c r="I201" s="182"/>
      <c r="K201" s="120"/>
      <c r="R201" s="121"/>
      <c r="T201" s="122"/>
      <c r="AA201" s="123"/>
      <c r="AT201" s="120" t="s">
        <v>134</v>
      </c>
      <c r="AU201" s="120" t="s">
        <v>84</v>
      </c>
      <c r="AV201" s="120" t="s">
        <v>19</v>
      </c>
      <c r="AW201" s="120" t="s">
        <v>92</v>
      </c>
      <c r="AX201" s="120" t="s">
        <v>74</v>
      </c>
      <c r="AY201" s="120" t="s">
        <v>116</v>
      </c>
    </row>
    <row r="202" spans="2:51" s="6" customFormat="1" ht="15.75" customHeight="1">
      <c r="B202" s="113"/>
      <c r="E202" s="114"/>
      <c r="F202" s="176" t="s">
        <v>279</v>
      </c>
      <c r="G202" s="177"/>
      <c r="H202" s="177"/>
      <c r="I202" s="177"/>
      <c r="K202" s="115">
        <v>21.258</v>
      </c>
      <c r="R202" s="116"/>
      <c r="T202" s="117"/>
      <c r="AA202" s="118"/>
      <c r="AT202" s="114" t="s">
        <v>134</v>
      </c>
      <c r="AU202" s="114" t="s">
        <v>84</v>
      </c>
      <c r="AV202" s="114" t="s">
        <v>84</v>
      </c>
      <c r="AW202" s="114" t="s">
        <v>92</v>
      </c>
      <c r="AX202" s="114" t="s">
        <v>74</v>
      </c>
      <c r="AY202" s="114" t="s">
        <v>116</v>
      </c>
    </row>
    <row r="203" spans="2:64" s="6" customFormat="1" ht="15.75" customHeight="1">
      <c r="B203" s="19"/>
      <c r="C203" s="105" t="s">
        <v>286</v>
      </c>
      <c r="D203" s="105" t="s">
        <v>117</v>
      </c>
      <c r="E203" s="106" t="s">
        <v>287</v>
      </c>
      <c r="F203" s="171" t="s">
        <v>288</v>
      </c>
      <c r="G203" s="172"/>
      <c r="H203" s="172"/>
      <c r="I203" s="172"/>
      <c r="J203" s="107" t="s">
        <v>132</v>
      </c>
      <c r="K203" s="108">
        <v>118.1</v>
      </c>
      <c r="L203" s="173"/>
      <c r="M203" s="172"/>
      <c r="N203" s="173">
        <f>ROUND($L$203*$K$203,2)</f>
        <v>0</v>
      </c>
      <c r="O203" s="172"/>
      <c r="P203" s="172"/>
      <c r="Q203" s="172"/>
      <c r="R203" s="20"/>
      <c r="T203" s="109"/>
      <c r="U203" s="26" t="s">
        <v>39</v>
      </c>
      <c r="V203" s="110">
        <v>0</v>
      </c>
      <c r="W203" s="110">
        <f>$V$203*$K$203</f>
        <v>0</v>
      </c>
      <c r="X203" s="110">
        <v>0</v>
      </c>
      <c r="Y203" s="110">
        <f>$X$203*$K$203</f>
        <v>0</v>
      </c>
      <c r="Z203" s="110">
        <v>0</v>
      </c>
      <c r="AA203" s="111">
        <f>$Z$203*$K$203</f>
        <v>0</v>
      </c>
      <c r="AR203" s="6" t="s">
        <v>121</v>
      </c>
      <c r="AT203" s="6" t="s">
        <v>117</v>
      </c>
      <c r="AU203" s="6" t="s">
        <v>84</v>
      </c>
      <c r="AY203" s="6" t="s">
        <v>116</v>
      </c>
      <c r="BE203" s="112">
        <f>IF($U$203="základní",$N$203,0)</f>
        <v>0</v>
      </c>
      <c r="BF203" s="112">
        <f>IF($U$203="snížená",$N$203,0)</f>
        <v>0</v>
      </c>
      <c r="BG203" s="112">
        <f>IF($U$203="zákl. přenesená",$N$203,0)</f>
        <v>0</v>
      </c>
      <c r="BH203" s="112">
        <f>IF($U$203="sníž. přenesená",$N$203,0)</f>
        <v>0</v>
      </c>
      <c r="BI203" s="112">
        <f>IF($U$203="nulová",$N$203,0)</f>
        <v>0</v>
      </c>
      <c r="BJ203" s="6" t="s">
        <v>19</v>
      </c>
      <c r="BK203" s="112">
        <f>ROUND($L$203*$K$203,2)</f>
        <v>0</v>
      </c>
      <c r="BL203" s="6" t="s">
        <v>121</v>
      </c>
    </row>
    <row r="204" spans="2:51" s="6" customFormat="1" ht="15.75" customHeight="1">
      <c r="B204" s="113"/>
      <c r="E204" s="114"/>
      <c r="F204" s="176" t="s">
        <v>289</v>
      </c>
      <c r="G204" s="177"/>
      <c r="H204" s="177"/>
      <c r="I204" s="177"/>
      <c r="K204" s="115">
        <v>118.1</v>
      </c>
      <c r="R204" s="116"/>
      <c r="T204" s="117"/>
      <c r="AA204" s="118"/>
      <c r="AT204" s="114" t="s">
        <v>134</v>
      </c>
      <c r="AU204" s="114" t="s">
        <v>84</v>
      </c>
      <c r="AV204" s="114" t="s">
        <v>84</v>
      </c>
      <c r="AW204" s="114" t="s">
        <v>92</v>
      </c>
      <c r="AX204" s="114" t="s">
        <v>74</v>
      </c>
      <c r="AY204" s="114" t="s">
        <v>116</v>
      </c>
    </row>
    <row r="205" spans="2:64" s="6" customFormat="1" ht="15.75" customHeight="1">
      <c r="B205" s="19"/>
      <c r="C205" s="105" t="s">
        <v>290</v>
      </c>
      <c r="D205" s="105" t="s">
        <v>117</v>
      </c>
      <c r="E205" s="106" t="s">
        <v>291</v>
      </c>
      <c r="F205" s="171" t="s">
        <v>292</v>
      </c>
      <c r="G205" s="172"/>
      <c r="H205" s="172"/>
      <c r="I205" s="172"/>
      <c r="J205" s="107" t="s">
        <v>293</v>
      </c>
      <c r="K205" s="108">
        <v>1</v>
      </c>
      <c r="L205" s="173"/>
      <c r="M205" s="172"/>
      <c r="N205" s="173">
        <f>ROUND($L$205*$K$205,2)</f>
        <v>0</v>
      </c>
      <c r="O205" s="172"/>
      <c r="P205" s="172"/>
      <c r="Q205" s="172"/>
      <c r="R205" s="20"/>
      <c r="T205" s="109"/>
      <c r="U205" s="26" t="s">
        <v>39</v>
      </c>
      <c r="V205" s="110">
        <v>0</v>
      </c>
      <c r="W205" s="110">
        <f>$V$205*$K$205</f>
        <v>0</v>
      </c>
      <c r="X205" s="110">
        <v>0</v>
      </c>
      <c r="Y205" s="110">
        <f>$X$205*$K$205</f>
        <v>0</v>
      </c>
      <c r="Z205" s="110">
        <v>0</v>
      </c>
      <c r="AA205" s="111">
        <f>$Z$205*$K$205</f>
        <v>0</v>
      </c>
      <c r="AR205" s="6" t="s">
        <v>121</v>
      </c>
      <c r="AT205" s="6" t="s">
        <v>117</v>
      </c>
      <c r="AU205" s="6" t="s">
        <v>84</v>
      </c>
      <c r="AY205" s="6" t="s">
        <v>116</v>
      </c>
      <c r="BE205" s="112">
        <f>IF($U$205="základní",$N$205,0)</f>
        <v>0</v>
      </c>
      <c r="BF205" s="112">
        <f>IF($U$205="snížená",$N$205,0)</f>
        <v>0</v>
      </c>
      <c r="BG205" s="112">
        <f>IF($U$205="zákl. přenesená",$N$205,0)</f>
        <v>0</v>
      </c>
      <c r="BH205" s="112">
        <f>IF($U$205="sníž. přenesená",$N$205,0)</f>
        <v>0</v>
      </c>
      <c r="BI205" s="112">
        <f>IF($U$205="nulová",$N$205,0)</f>
        <v>0</v>
      </c>
      <c r="BJ205" s="6" t="s">
        <v>19</v>
      </c>
      <c r="BK205" s="112">
        <f>ROUND($L$205*$K$205,2)</f>
        <v>0</v>
      </c>
      <c r="BL205" s="6" t="s">
        <v>121</v>
      </c>
    </row>
    <row r="206" spans="2:64" s="6" customFormat="1" ht="27" customHeight="1">
      <c r="B206" s="19"/>
      <c r="C206" s="124" t="s">
        <v>294</v>
      </c>
      <c r="D206" s="124" t="s">
        <v>253</v>
      </c>
      <c r="E206" s="125" t="s">
        <v>295</v>
      </c>
      <c r="F206" s="178" t="s">
        <v>296</v>
      </c>
      <c r="G206" s="179"/>
      <c r="H206" s="179"/>
      <c r="I206" s="179"/>
      <c r="J206" s="126" t="s">
        <v>120</v>
      </c>
      <c r="K206" s="127">
        <v>1</v>
      </c>
      <c r="L206" s="180"/>
      <c r="M206" s="179"/>
      <c r="N206" s="180">
        <f>ROUND($L$206*$K$206,2)</f>
        <v>0</v>
      </c>
      <c r="O206" s="172"/>
      <c r="P206" s="172"/>
      <c r="Q206" s="172"/>
      <c r="R206" s="20"/>
      <c r="T206" s="109"/>
      <c r="U206" s="26" t="s">
        <v>39</v>
      </c>
      <c r="V206" s="110">
        <v>0</v>
      </c>
      <c r="W206" s="110">
        <f>$V$206*$K$206</f>
        <v>0</v>
      </c>
      <c r="X206" s="110">
        <v>0.35</v>
      </c>
      <c r="Y206" s="110">
        <f>$X$206*$K$206</f>
        <v>0.35</v>
      </c>
      <c r="Z206" s="110">
        <v>0</v>
      </c>
      <c r="AA206" s="111">
        <f>$Z$206*$K$206</f>
        <v>0</v>
      </c>
      <c r="AR206" s="6" t="s">
        <v>145</v>
      </c>
      <c r="AT206" s="6" t="s">
        <v>253</v>
      </c>
      <c r="AU206" s="6" t="s">
        <v>84</v>
      </c>
      <c r="AY206" s="6" t="s">
        <v>116</v>
      </c>
      <c r="BE206" s="112">
        <f>IF($U$206="základní",$N$206,0)</f>
        <v>0</v>
      </c>
      <c r="BF206" s="112">
        <f>IF($U$206="snížená",$N$206,0)</f>
        <v>0</v>
      </c>
      <c r="BG206" s="112">
        <f>IF($U$206="zákl. přenesená",$N$206,0)</f>
        <v>0</v>
      </c>
      <c r="BH206" s="112">
        <f>IF($U$206="sníž. přenesená",$N$206,0)</f>
        <v>0</v>
      </c>
      <c r="BI206" s="112">
        <f>IF($U$206="nulová",$N$206,0)</f>
        <v>0</v>
      </c>
      <c r="BJ206" s="6" t="s">
        <v>19</v>
      </c>
      <c r="BK206" s="112">
        <f>ROUND($L$206*$K$206,2)</f>
        <v>0</v>
      </c>
      <c r="BL206" s="6" t="s">
        <v>121</v>
      </c>
    </row>
    <row r="207" spans="2:64" s="6" customFormat="1" ht="39" customHeight="1">
      <c r="B207" s="19"/>
      <c r="C207" s="105" t="s">
        <v>297</v>
      </c>
      <c r="D207" s="105" t="s">
        <v>117</v>
      </c>
      <c r="E207" s="106" t="s">
        <v>298</v>
      </c>
      <c r="F207" s="171" t="s">
        <v>299</v>
      </c>
      <c r="G207" s="172"/>
      <c r="H207" s="172"/>
      <c r="I207" s="172"/>
      <c r="J207" s="107" t="s">
        <v>120</v>
      </c>
      <c r="K207" s="108">
        <v>1</v>
      </c>
      <c r="L207" s="173"/>
      <c r="M207" s="172"/>
      <c r="N207" s="173">
        <f>ROUND($L$207*$K$207,2)</f>
        <v>0</v>
      </c>
      <c r="O207" s="172"/>
      <c r="P207" s="172"/>
      <c r="Q207" s="172"/>
      <c r="R207" s="20"/>
      <c r="T207" s="109"/>
      <c r="U207" s="26" t="s">
        <v>39</v>
      </c>
      <c r="V207" s="110">
        <v>1.551</v>
      </c>
      <c r="W207" s="110">
        <f>$V$207*$K$207</f>
        <v>1.551</v>
      </c>
      <c r="X207" s="110">
        <v>0.31108</v>
      </c>
      <c r="Y207" s="110">
        <f>$X$207*$K$207</f>
        <v>0.31108</v>
      </c>
      <c r="Z207" s="110">
        <v>0</v>
      </c>
      <c r="AA207" s="111">
        <f>$Z$207*$K$207</f>
        <v>0</v>
      </c>
      <c r="AR207" s="6" t="s">
        <v>121</v>
      </c>
      <c r="AT207" s="6" t="s">
        <v>117</v>
      </c>
      <c r="AU207" s="6" t="s">
        <v>84</v>
      </c>
      <c r="AY207" s="6" t="s">
        <v>116</v>
      </c>
      <c r="BE207" s="112">
        <f>IF($U$207="základní",$N$207,0)</f>
        <v>0</v>
      </c>
      <c r="BF207" s="112">
        <f>IF($U$207="snížená",$N$207,0)</f>
        <v>0</v>
      </c>
      <c r="BG207" s="112">
        <f>IF($U$207="zákl. přenesená",$N$207,0)</f>
        <v>0</v>
      </c>
      <c r="BH207" s="112">
        <f>IF($U$207="sníž. přenesená",$N$207,0)</f>
        <v>0</v>
      </c>
      <c r="BI207" s="112">
        <f>IF($U$207="nulová",$N$207,0)</f>
        <v>0</v>
      </c>
      <c r="BJ207" s="6" t="s">
        <v>19</v>
      </c>
      <c r="BK207" s="112">
        <f>ROUND($L$207*$K$207,2)</f>
        <v>0</v>
      </c>
      <c r="BL207" s="6" t="s">
        <v>121</v>
      </c>
    </row>
    <row r="208" spans="2:64" s="6" customFormat="1" ht="27" customHeight="1">
      <c r="B208" s="19"/>
      <c r="C208" s="105" t="s">
        <v>300</v>
      </c>
      <c r="D208" s="105" t="s">
        <v>117</v>
      </c>
      <c r="E208" s="106" t="s">
        <v>301</v>
      </c>
      <c r="F208" s="171" t="s">
        <v>302</v>
      </c>
      <c r="G208" s="172"/>
      <c r="H208" s="172"/>
      <c r="I208" s="172"/>
      <c r="J208" s="107" t="s">
        <v>120</v>
      </c>
      <c r="K208" s="108">
        <v>2</v>
      </c>
      <c r="L208" s="173"/>
      <c r="M208" s="172"/>
      <c r="N208" s="173">
        <f>ROUND($L$208*$K$208,2)</f>
        <v>0</v>
      </c>
      <c r="O208" s="172"/>
      <c r="P208" s="172"/>
      <c r="Q208" s="172"/>
      <c r="R208" s="20"/>
      <c r="T208" s="109"/>
      <c r="U208" s="26" t="s">
        <v>39</v>
      </c>
      <c r="V208" s="110">
        <v>3.817</v>
      </c>
      <c r="W208" s="110">
        <f>$V$208*$K$208</f>
        <v>7.634</v>
      </c>
      <c r="X208" s="110">
        <v>0.4208</v>
      </c>
      <c r="Y208" s="110">
        <f>$X$208*$K$208</f>
        <v>0.8416</v>
      </c>
      <c r="Z208" s="110">
        <v>0</v>
      </c>
      <c r="AA208" s="111">
        <f>$Z$208*$K$208</f>
        <v>0</v>
      </c>
      <c r="AR208" s="6" t="s">
        <v>121</v>
      </c>
      <c r="AT208" s="6" t="s">
        <v>117</v>
      </c>
      <c r="AU208" s="6" t="s">
        <v>84</v>
      </c>
      <c r="AY208" s="6" t="s">
        <v>116</v>
      </c>
      <c r="BE208" s="112">
        <f>IF($U$208="základní",$N$208,0)</f>
        <v>0</v>
      </c>
      <c r="BF208" s="112">
        <f>IF($U$208="snížená",$N$208,0)</f>
        <v>0</v>
      </c>
      <c r="BG208" s="112">
        <f>IF($U$208="zákl. přenesená",$N$208,0)</f>
        <v>0</v>
      </c>
      <c r="BH208" s="112">
        <f>IF($U$208="sníž. přenesená",$N$208,0)</f>
        <v>0</v>
      </c>
      <c r="BI208" s="112">
        <f>IF($U$208="nulová",$N$208,0)</f>
        <v>0</v>
      </c>
      <c r="BJ208" s="6" t="s">
        <v>19</v>
      </c>
      <c r="BK208" s="112">
        <f>ROUND($L$208*$K$208,2)</f>
        <v>0</v>
      </c>
      <c r="BL208" s="6" t="s">
        <v>121</v>
      </c>
    </row>
    <row r="209" spans="2:63" s="95" customFormat="1" ht="30.75" customHeight="1">
      <c r="B209" s="96"/>
      <c r="D209" s="104" t="s">
        <v>96</v>
      </c>
      <c r="N209" s="168">
        <f>$BK$209</f>
        <v>0</v>
      </c>
      <c r="O209" s="169"/>
      <c r="P209" s="169"/>
      <c r="Q209" s="169"/>
      <c r="R209" s="99"/>
      <c r="T209" s="100"/>
      <c r="W209" s="101">
        <f>SUM($W$210:$W$225)</f>
        <v>43.68964</v>
      </c>
      <c r="Y209" s="101">
        <f>SUM($Y$210:$Y$225)</f>
        <v>0.003935999999999999</v>
      </c>
      <c r="AA209" s="102">
        <f>SUM($AA$210:$AA$225)</f>
        <v>0</v>
      </c>
      <c r="AR209" s="98" t="s">
        <v>19</v>
      </c>
      <c r="AT209" s="98" t="s">
        <v>73</v>
      </c>
      <c r="AU209" s="98" t="s">
        <v>19</v>
      </c>
      <c r="AY209" s="98" t="s">
        <v>116</v>
      </c>
      <c r="BK209" s="103">
        <f>SUM($BK$210:$BK$225)</f>
        <v>0</v>
      </c>
    </row>
    <row r="210" spans="2:64" s="6" customFormat="1" ht="27" customHeight="1">
      <c r="B210" s="19"/>
      <c r="C210" s="105" t="s">
        <v>303</v>
      </c>
      <c r="D210" s="105" t="s">
        <v>117</v>
      </c>
      <c r="E210" s="106" t="s">
        <v>304</v>
      </c>
      <c r="F210" s="171" t="s">
        <v>305</v>
      </c>
      <c r="G210" s="172"/>
      <c r="H210" s="172"/>
      <c r="I210" s="172"/>
      <c r="J210" s="107" t="s">
        <v>138</v>
      </c>
      <c r="K210" s="108">
        <v>19.24</v>
      </c>
      <c r="L210" s="173"/>
      <c r="M210" s="172"/>
      <c r="N210" s="173">
        <f>ROUND($L$210*$K$210,2)</f>
        <v>0</v>
      </c>
      <c r="O210" s="172"/>
      <c r="P210" s="172"/>
      <c r="Q210" s="172"/>
      <c r="R210" s="20"/>
      <c r="T210" s="109"/>
      <c r="U210" s="26" t="s">
        <v>39</v>
      </c>
      <c r="V210" s="110">
        <v>0.031</v>
      </c>
      <c r="W210" s="110">
        <f>$V$210*$K$210</f>
        <v>0.59644</v>
      </c>
      <c r="X210" s="110">
        <v>0</v>
      </c>
      <c r="Y210" s="110">
        <f>$X$210*$K$210</f>
        <v>0</v>
      </c>
      <c r="Z210" s="110">
        <v>0</v>
      </c>
      <c r="AA210" s="111">
        <f>$Z$210*$K$210</f>
        <v>0</v>
      </c>
      <c r="AR210" s="6" t="s">
        <v>121</v>
      </c>
      <c r="AT210" s="6" t="s">
        <v>117</v>
      </c>
      <c r="AU210" s="6" t="s">
        <v>84</v>
      </c>
      <c r="AY210" s="6" t="s">
        <v>116</v>
      </c>
      <c r="BE210" s="112">
        <f>IF($U$210="základní",$N$210,0)</f>
        <v>0</v>
      </c>
      <c r="BF210" s="112">
        <f>IF($U$210="snížená",$N$210,0)</f>
        <v>0</v>
      </c>
      <c r="BG210" s="112">
        <f>IF($U$210="zákl. přenesená",$N$210,0)</f>
        <v>0</v>
      </c>
      <c r="BH210" s="112">
        <f>IF($U$210="sníž. přenesená",$N$210,0)</f>
        <v>0</v>
      </c>
      <c r="BI210" s="112">
        <f>IF($U$210="nulová",$N$210,0)</f>
        <v>0</v>
      </c>
      <c r="BJ210" s="6" t="s">
        <v>19</v>
      </c>
      <c r="BK210" s="112">
        <f>ROUND($L$210*$K$210,2)</f>
        <v>0</v>
      </c>
      <c r="BL210" s="6" t="s">
        <v>121</v>
      </c>
    </row>
    <row r="211" spans="2:51" s="6" customFormat="1" ht="15.75" customHeight="1">
      <c r="B211" s="113"/>
      <c r="E211" s="114"/>
      <c r="F211" s="176" t="s">
        <v>306</v>
      </c>
      <c r="G211" s="177"/>
      <c r="H211" s="177"/>
      <c r="I211" s="177"/>
      <c r="K211" s="115">
        <v>19.24</v>
      </c>
      <c r="R211" s="116"/>
      <c r="T211" s="117"/>
      <c r="AA211" s="118"/>
      <c r="AT211" s="114" t="s">
        <v>134</v>
      </c>
      <c r="AU211" s="114" t="s">
        <v>84</v>
      </c>
      <c r="AV211" s="114" t="s">
        <v>84</v>
      </c>
      <c r="AW211" s="114" t="s">
        <v>92</v>
      </c>
      <c r="AX211" s="114" t="s">
        <v>74</v>
      </c>
      <c r="AY211" s="114" t="s">
        <v>116</v>
      </c>
    </row>
    <row r="212" spans="2:64" s="6" customFormat="1" ht="27" customHeight="1">
      <c r="B212" s="19"/>
      <c r="C212" s="105" t="s">
        <v>307</v>
      </c>
      <c r="D212" s="105" t="s">
        <v>117</v>
      </c>
      <c r="E212" s="106" t="s">
        <v>308</v>
      </c>
      <c r="F212" s="171" t="s">
        <v>309</v>
      </c>
      <c r="G212" s="172"/>
      <c r="H212" s="172"/>
      <c r="I212" s="172"/>
      <c r="J212" s="107" t="s">
        <v>165</v>
      </c>
      <c r="K212" s="108">
        <v>23.028</v>
      </c>
      <c r="L212" s="173"/>
      <c r="M212" s="172"/>
      <c r="N212" s="173">
        <f>ROUND($L$212*$K$212,2)</f>
        <v>0</v>
      </c>
      <c r="O212" s="172"/>
      <c r="P212" s="172"/>
      <c r="Q212" s="172"/>
      <c r="R212" s="20"/>
      <c r="T212" s="109"/>
      <c r="U212" s="26" t="s">
        <v>39</v>
      </c>
      <c r="V212" s="110">
        <v>0</v>
      </c>
      <c r="W212" s="110">
        <f>$V$212*$K$212</f>
        <v>0</v>
      </c>
      <c r="X212" s="110">
        <v>0</v>
      </c>
      <c r="Y212" s="110">
        <f>$X$212*$K$212</f>
        <v>0</v>
      </c>
      <c r="Z212" s="110">
        <v>0</v>
      </c>
      <c r="AA212" s="111">
        <f>$Z$212*$K$212</f>
        <v>0</v>
      </c>
      <c r="AR212" s="6" t="s">
        <v>121</v>
      </c>
      <c r="AT212" s="6" t="s">
        <v>117</v>
      </c>
      <c r="AU212" s="6" t="s">
        <v>84</v>
      </c>
      <c r="AY212" s="6" t="s">
        <v>116</v>
      </c>
      <c r="BE212" s="112">
        <f>IF($U$212="základní",$N$212,0)</f>
        <v>0</v>
      </c>
      <c r="BF212" s="112">
        <f>IF($U$212="snížená",$N$212,0)</f>
        <v>0</v>
      </c>
      <c r="BG212" s="112">
        <f>IF($U$212="zákl. přenesená",$N$212,0)</f>
        <v>0</v>
      </c>
      <c r="BH212" s="112">
        <f>IF($U$212="sníž. přenesená",$N$212,0)</f>
        <v>0</v>
      </c>
      <c r="BI212" s="112">
        <f>IF($U$212="nulová",$N$212,0)</f>
        <v>0</v>
      </c>
      <c r="BJ212" s="6" t="s">
        <v>19</v>
      </c>
      <c r="BK212" s="112">
        <f>ROUND($L$212*$K$212,2)</f>
        <v>0</v>
      </c>
      <c r="BL212" s="6" t="s">
        <v>121</v>
      </c>
    </row>
    <row r="213" spans="2:51" s="6" customFormat="1" ht="15.75" customHeight="1">
      <c r="B213" s="113"/>
      <c r="E213" s="114"/>
      <c r="F213" s="176" t="s">
        <v>310</v>
      </c>
      <c r="G213" s="177"/>
      <c r="H213" s="177"/>
      <c r="I213" s="177"/>
      <c r="K213" s="115">
        <v>4.375</v>
      </c>
      <c r="R213" s="116"/>
      <c r="T213" s="117"/>
      <c r="AA213" s="118"/>
      <c r="AT213" s="114" t="s">
        <v>134</v>
      </c>
      <c r="AU213" s="114" t="s">
        <v>84</v>
      </c>
      <c r="AV213" s="114" t="s">
        <v>84</v>
      </c>
      <c r="AW213" s="114" t="s">
        <v>92</v>
      </c>
      <c r="AX213" s="114" t="s">
        <v>74</v>
      </c>
      <c r="AY213" s="114" t="s">
        <v>116</v>
      </c>
    </row>
    <row r="214" spans="2:51" s="6" customFormat="1" ht="15.75" customHeight="1">
      <c r="B214" s="113"/>
      <c r="E214" s="114"/>
      <c r="F214" s="176" t="s">
        <v>311</v>
      </c>
      <c r="G214" s="177"/>
      <c r="H214" s="177"/>
      <c r="I214" s="177"/>
      <c r="K214" s="115">
        <v>9</v>
      </c>
      <c r="R214" s="116"/>
      <c r="T214" s="117"/>
      <c r="AA214" s="118"/>
      <c r="AT214" s="114" t="s">
        <v>134</v>
      </c>
      <c r="AU214" s="114" t="s">
        <v>84</v>
      </c>
      <c r="AV214" s="114" t="s">
        <v>84</v>
      </c>
      <c r="AW214" s="114" t="s">
        <v>92</v>
      </c>
      <c r="AX214" s="114" t="s">
        <v>74</v>
      </c>
      <c r="AY214" s="114" t="s">
        <v>116</v>
      </c>
    </row>
    <row r="215" spans="2:51" s="6" customFormat="1" ht="15.75" customHeight="1">
      <c r="B215" s="113"/>
      <c r="E215" s="114"/>
      <c r="F215" s="176" t="s">
        <v>312</v>
      </c>
      <c r="G215" s="177"/>
      <c r="H215" s="177"/>
      <c r="I215" s="177"/>
      <c r="K215" s="115">
        <v>5.4</v>
      </c>
      <c r="R215" s="116"/>
      <c r="T215" s="117"/>
      <c r="AA215" s="118"/>
      <c r="AT215" s="114" t="s">
        <v>134</v>
      </c>
      <c r="AU215" s="114" t="s">
        <v>84</v>
      </c>
      <c r="AV215" s="114" t="s">
        <v>84</v>
      </c>
      <c r="AW215" s="114" t="s">
        <v>92</v>
      </c>
      <c r="AX215" s="114" t="s">
        <v>74</v>
      </c>
      <c r="AY215" s="114" t="s">
        <v>116</v>
      </c>
    </row>
    <row r="216" spans="2:51" s="6" customFormat="1" ht="15.75" customHeight="1">
      <c r="B216" s="113"/>
      <c r="E216" s="114"/>
      <c r="F216" s="176" t="s">
        <v>313</v>
      </c>
      <c r="G216" s="177"/>
      <c r="H216" s="177"/>
      <c r="I216" s="177"/>
      <c r="K216" s="115">
        <v>4.253</v>
      </c>
      <c r="R216" s="116"/>
      <c r="T216" s="117"/>
      <c r="AA216" s="118"/>
      <c r="AT216" s="114" t="s">
        <v>134</v>
      </c>
      <c r="AU216" s="114" t="s">
        <v>84</v>
      </c>
      <c r="AV216" s="114" t="s">
        <v>84</v>
      </c>
      <c r="AW216" s="114" t="s">
        <v>92</v>
      </c>
      <c r="AX216" s="114" t="s">
        <v>74</v>
      </c>
      <c r="AY216" s="114" t="s">
        <v>116</v>
      </c>
    </row>
    <row r="217" spans="2:64" s="6" customFormat="1" ht="39" customHeight="1">
      <c r="B217" s="19"/>
      <c r="C217" s="105" t="s">
        <v>314</v>
      </c>
      <c r="D217" s="105" t="s">
        <v>117</v>
      </c>
      <c r="E217" s="106" t="s">
        <v>315</v>
      </c>
      <c r="F217" s="171" t="s">
        <v>316</v>
      </c>
      <c r="G217" s="172"/>
      <c r="H217" s="172"/>
      <c r="I217" s="172"/>
      <c r="J217" s="107" t="s">
        <v>138</v>
      </c>
      <c r="K217" s="108">
        <v>65.6</v>
      </c>
      <c r="L217" s="173"/>
      <c r="M217" s="172"/>
      <c r="N217" s="173">
        <f>ROUND($L$217*$K$217,2)</f>
        <v>0</v>
      </c>
      <c r="O217" s="172"/>
      <c r="P217" s="172"/>
      <c r="Q217" s="172"/>
      <c r="R217" s="20"/>
      <c r="T217" s="109"/>
      <c r="U217" s="26" t="s">
        <v>39</v>
      </c>
      <c r="V217" s="110">
        <v>0.054</v>
      </c>
      <c r="W217" s="110">
        <f>$V$217*$K$217</f>
        <v>3.5423999999999998</v>
      </c>
      <c r="X217" s="110">
        <v>0</v>
      </c>
      <c r="Y217" s="110">
        <f>$X$217*$K$217</f>
        <v>0</v>
      </c>
      <c r="Z217" s="110">
        <v>0</v>
      </c>
      <c r="AA217" s="111">
        <f>$Z$217*$K$217</f>
        <v>0</v>
      </c>
      <c r="AR217" s="6" t="s">
        <v>121</v>
      </c>
      <c r="AT217" s="6" t="s">
        <v>117</v>
      </c>
      <c r="AU217" s="6" t="s">
        <v>84</v>
      </c>
      <c r="AY217" s="6" t="s">
        <v>116</v>
      </c>
      <c r="BE217" s="112">
        <f>IF($U$217="základní",$N$217,0)</f>
        <v>0</v>
      </c>
      <c r="BF217" s="112">
        <f>IF($U$217="snížená",$N$217,0)</f>
        <v>0</v>
      </c>
      <c r="BG217" s="112">
        <f>IF($U$217="zákl. přenesená",$N$217,0)</f>
        <v>0</v>
      </c>
      <c r="BH217" s="112">
        <f>IF($U$217="sníž. přenesená",$N$217,0)</f>
        <v>0</v>
      </c>
      <c r="BI217" s="112">
        <f>IF($U$217="nulová",$N$217,0)</f>
        <v>0</v>
      </c>
      <c r="BJ217" s="6" t="s">
        <v>19</v>
      </c>
      <c r="BK217" s="112">
        <f>ROUND($L$217*$K$217,2)</f>
        <v>0</v>
      </c>
      <c r="BL217" s="6" t="s">
        <v>121</v>
      </c>
    </row>
    <row r="218" spans="2:51" s="6" customFormat="1" ht="15.75" customHeight="1">
      <c r="B218" s="113"/>
      <c r="E218" s="114"/>
      <c r="F218" s="176" t="s">
        <v>317</v>
      </c>
      <c r="G218" s="177"/>
      <c r="H218" s="177"/>
      <c r="I218" s="177"/>
      <c r="K218" s="115">
        <v>41</v>
      </c>
      <c r="R218" s="116"/>
      <c r="T218" s="117"/>
      <c r="AA218" s="118"/>
      <c r="AT218" s="114" t="s">
        <v>134</v>
      </c>
      <c r="AU218" s="114" t="s">
        <v>84</v>
      </c>
      <c r="AV218" s="114" t="s">
        <v>84</v>
      </c>
      <c r="AW218" s="114" t="s">
        <v>92</v>
      </c>
      <c r="AX218" s="114" t="s">
        <v>74</v>
      </c>
      <c r="AY218" s="114" t="s">
        <v>116</v>
      </c>
    </row>
    <row r="219" spans="2:51" s="6" customFormat="1" ht="15.75" customHeight="1">
      <c r="B219" s="113"/>
      <c r="E219" s="114"/>
      <c r="F219" s="176" t="s">
        <v>318</v>
      </c>
      <c r="G219" s="177"/>
      <c r="H219" s="177"/>
      <c r="I219" s="177"/>
      <c r="K219" s="115">
        <v>24.6</v>
      </c>
      <c r="R219" s="116"/>
      <c r="T219" s="117"/>
      <c r="AA219" s="118"/>
      <c r="AT219" s="114" t="s">
        <v>134</v>
      </c>
      <c r="AU219" s="114" t="s">
        <v>84</v>
      </c>
      <c r="AV219" s="114" t="s">
        <v>84</v>
      </c>
      <c r="AW219" s="114" t="s">
        <v>92</v>
      </c>
      <c r="AX219" s="114" t="s">
        <v>74</v>
      </c>
      <c r="AY219" s="114" t="s">
        <v>116</v>
      </c>
    </row>
    <row r="220" spans="2:64" s="6" customFormat="1" ht="27" customHeight="1">
      <c r="B220" s="19"/>
      <c r="C220" s="105" t="s">
        <v>319</v>
      </c>
      <c r="D220" s="105" t="s">
        <v>117</v>
      </c>
      <c r="E220" s="106" t="s">
        <v>320</v>
      </c>
      <c r="F220" s="171" t="s">
        <v>321</v>
      </c>
      <c r="G220" s="172"/>
      <c r="H220" s="172"/>
      <c r="I220" s="172"/>
      <c r="J220" s="107" t="s">
        <v>138</v>
      </c>
      <c r="K220" s="108">
        <v>131.2</v>
      </c>
      <c r="L220" s="173"/>
      <c r="M220" s="172"/>
      <c r="N220" s="173">
        <f>ROUND($L$220*$K$220,2)</f>
        <v>0</v>
      </c>
      <c r="O220" s="172"/>
      <c r="P220" s="172"/>
      <c r="Q220" s="172"/>
      <c r="R220" s="20"/>
      <c r="T220" s="109"/>
      <c r="U220" s="26" t="s">
        <v>39</v>
      </c>
      <c r="V220" s="110">
        <v>0.069</v>
      </c>
      <c r="W220" s="110">
        <f>$V$220*$K$220</f>
        <v>9.0528</v>
      </c>
      <c r="X220" s="110">
        <v>3E-05</v>
      </c>
      <c r="Y220" s="110">
        <f>$X$220*$K$220</f>
        <v>0.003935999999999999</v>
      </c>
      <c r="Z220" s="110">
        <v>0</v>
      </c>
      <c r="AA220" s="111">
        <f>$Z$220*$K$220</f>
        <v>0</v>
      </c>
      <c r="AR220" s="6" t="s">
        <v>121</v>
      </c>
      <c r="AT220" s="6" t="s">
        <v>117</v>
      </c>
      <c r="AU220" s="6" t="s">
        <v>84</v>
      </c>
      <c r="AY220" s="6" t="s">
        <v>116</v>
      </c>
      <c r="BE220" s="112">
        <f>IF($U$220="základní",$N$220,0)</f>
        <v>0</v>
      </c>
      <c r="BF220" s="112">
        <f>IF($U$220="snížená",$N$220,0)</f>
        <v>0</v>
      </c>
      <c r="BG220" s="112">
        <f>IF($U$220="zákl. přenesená",$N$220,0)</f>
        <v>0</v>
      </c>
      <c r="BH220" s="112">
        <f>IF($U$220="sníž. přenesená",$N$220,0)</f>
        <v>0</v>
      </c>
      <c r="BI220" s="112">
        <f>IF($U$220="nulová",$N$220,0)</f>
        <v>0</v>
      </c>
      <c r="BJ220" s="6" t="s">
        <v>19</v>
      </c>
      <c r="BK220" s="112">
        <f>ROUND($L$220*$K$220,2)</f>
        <v>0</v>
      </c>
      <c r="BL220" s="6" t="s">
        <v>121</v>
      </c>
    </row>
    <row r="221" spans="2:51" s="6" customFormat="1" ht="15.75" customHeight="1">
      <c r="B221" s="113"/>
      <c r="E221" s="114"/>
      <c r="F221" s="176" t="s">
        <v>322</v>
      </c>
      <c r="G221" s="177"/>
      <c r="H221" s="177"/>
      <c r="I221" s="177"/>
      <c r="K221" s="115">
        <v>49.2</v>
      </c>
      <c r="R221" s="116"/>
      <c r="T221" s="117"/>
      <c r="AA221" s="118"/>
      <c r="AT221" s="114" t="s">
        <v>134</v>
      </c>
      <c r="AU221" s="114" t="s">
        <v>84</v>
      </c>
      <c r="AV221" s="114" t="s">
        <v>84</v>
      </c>
      <c r="AW221" s="114" t="s">
        <v>92</v>
      </c>
      <c r="AX221" s="114" t="s">
        <v>74</v>
      </c>
      <c r="AY221" s="114" t="s">
        <v>116</v>
      </c>
    </row>
    <row r="222" spans="2:51" s="6" customFormat="1" ht="15.75" customHeight="1">
      <c r="B222" s="113"/>
      <c r="E222" s="114"/>
      <c r="F222" s="176" t="s">
        <v>323</v>
      </c>
      <c r="G222" s="177"/>
      <c r="H222" s="177"/>
      <c r="I222" s="177"/>
      <c r="K222" s="115">
        <v>82</v>
      </c>
      <c r="R222" s="116"/>
      <c r="T222" s="117"/>
      <c r="AA222" s="118"/>
      <c r="AT222" s="114" t="s">
        <v>134</v>
      </c>
      <c r="AU222" s="114" t="s">
        <v>84</v>
      </c>
      <c r="AV222" s="114" t="s">
        <v>84</v>
      </c>
      <c r="AW222" s="114" t="s">
        <v>92</v>
      </c>
      <c r="AX222" s="114" t="s">
        <v>74</v>
      </c>
      <c r="AY222" s="114" t="s">
        <v>116</v>
      </c>
    </row>
    <row r="223" spans="2:64" s="6" customFormat="1" ht="27" customHeight="1">
      <c r="B223" s="19"/>
      <c r="C223" s="105" t="s">
        <v>324</v>
      </c>
      <c r="D223" s="105" t="s">
        <v>117</v>
      </c>
      <c r="E223" s="106" t="s">
        <v>281</v>
      </c>
      <c r="F223" s="171" t="s">
        <v>282</v>
      </c>
      <c r="G223" s="172"/>
      <c r="H223" s="172"/>
      <c r="I223" s="172"/>
      <c r="J223" s="107" t="s">
        <v>165</v>
      </c>
      <c r="K223" s="108">
        <v>102</v>
      </c>
      <c r="L223" s="173"/>
      <c r="M223" s="172"/>
      <c r="N223" s="173">
        <f>ROUND($L$223*$K$223,2)</f>
        <v>0</v>
      </c>
      <c r="O223" s="172"/>
      <c r="P223" s="172"/>
      <c r="Q223" s="172"/>
      <c r="R223" s="20"/>
      <c r="T223" s="109"/>
      <c r="U223" s="26" t="s">
        <v>39</v>
      </c>
      <c r="V223" s="110">
        <v>0.299</v>
      </c>
      <c r="W223" s="110">
        <f>$V$223*$K$223</f>
        <v>30.497999999999998</v>
      </c>
      <c r="X223" s="110">
        <v>0</v>
      </c>
      <c r="Y223" s="110">
        <f>$X$223*$K$223</f>
        <v>0</v>
      </c>
      <c r="Z223" s="110">
        <v>0</v>
      </c>
      <c r="AA223" s="111">
        <f>$Z$223*$K$223</f>
        <v>0</v>
      </c>
      <c r="AR223" s="6" t="s">
        <v>121</v>
      </c>
      <c r="AT223" s="6" t="s">
        <v>117</v>
      </c>
      <c r="AU223" s="6" t="s">
        <v>84</v>
      </c>
      <c r="AY223" s="6" t="s">
        <v>116</v>
      </c>
      <c r="BE223" s="112">
        <f>IF($U$223="základní",$N$223,0)</f>
        <v>0</v>
      </c>
      <c r="BF223" s="112">
        <f>IF($U$223="snížená",$N$223,0)</f>
        <v>0</v>
      </c>
      <c r="BG223" s="112">
        <f>IF($U$223="zákl. přenesená",$N$223,0)</f>
        <v>0</v>
      </c>
      <c r="BH223" s="112">
        <f>IF($U$223="sníž. přenesená",$N$223,0)</f>
        <v>0</v>
      </c>
      <c r="BI223" s="112">
        <f>IF($U$223="nulová",$N$223,0)</f>
        <v>0</v>
      </c>
      <c r="BJ223" s="6" t="s">
        <v>19</v>
      </c>
      <c r="BK223" s="112">
        <f>ROUND($L$223*$K$223,2)</f>
        <v>0</v>
      </c>
      <c r="BL223" s="6" t="s">
        <v>121</v>
      </c>
    </row>
    <row r="224" spans="2:51" s="6" customFormat="1" ht="15.75" customHeight="1">
      <c r="B224" s="119"/>
      <c r="E224" s="120"/>
      <c r="F224" s="181" t="s">
        <v>325</v>
      </c>
      <c r="G224" s="182"/>
      <c r="H224" s="182"/>
      <c r="I224" s="182"/>
      <c r="K224" s="120"/>
      <c r="R224" s="121"/>
      <c r="T224" s="122"/>
      <c r="AA224" s="123"/>
      <c r="AT224" s="120" t="s">
        <v>134</v>
      </c>
      <c r="AU224" s="120" t="s">
        <v>84</v>
      </c>
      <c r="AV224" s="120" t="s">
        <v>19</v>
      </c>
      <c r="AW224" s="120" t="s">
        <v>92</v>
      </c>
      <c r="AX224" s="120" t="s">
        <v>74</v>
      </c>
      <c r="AY224" s="120" t="s">
        <v>116</v>
      </c>
    </row>
    <row r="225" spans="2:51" s="6" customFormat="1" ht="15.75" customHeight="1">
      <c r="B225" s="113"/>
      <c r="E225" s="114"/>
      <c r="F225" s="176" t="s">
        <v>326</v>
      </c>
      <c r="G225" s="177"/>
      <c r="H225" s="177"/>
      <c r="I225" s="177"/>
      <c r="K225" s="115">
        <v>102</v>
      </c>
      <c r="R225" s="116"/>
      <c r="T225" s="117"/>
      <c r="AA225" s="118"/>
      <c r="AT225" s="114" t="s">
        <v>134</v>
      </c>
      <c r="AU225" s="114" t="s">
        <v>84</v>
      </c>
      <c r="AV225" s="114" t="s">
        <v>84</v>
      </c>
      <c r="AW225" s="114" t="s">
        <v>92</v>
      </c>
      <c r="AX225" s="114" t="s">
        <v>74</v>
      </c>
      <c r="AY225" s="114" t="s">
        <v>116</v>
      </c>
    </row>
    <row r="226" spans="2:63" s="95" customFormat="1" ht="30.75" customHeight="1">
      <c r="B226" s="96"/>
      <c r="D226" s="104" t="s">
        <v>97</v>
      </c>
      <c r="N226" s="168">
        <f>$BK$226</f>
        <v>0</v>
      </c>
      <c r="O226" s="169"/>
      <c r="P226" s="169"/>
      <c r="Q226" s="169"/>
      <c r="R226" s="99"/>
      <c r="T226" s="100"/>
      <c r="W226" s="101">
        <f>SUM($W$227:$W$309)</f>
        <v>725.20506</v>
      </c>
      <c r="Y226" s="101">
        <f>SUM($Y$227:$Y$309)</f>
        <v>265.82290869999997</v>
      </c>
      <c r="AA226" s="102">
        <f>SUM($AA$227:$AA$309)</f>
        <v>0</v>
      </c>
      <c r="AR226" s="98" t="s">
        <v>19</v>
      </c>
      <c r="AT226" s="98" t="s">
        <v>73</v>
      </c>
      <c r="AU226" s="98" t="s">
        <v>19</v>
      </c>
      <c r="AY226" s="98" t="s">
        <v>116</v>
      </c>
      <c r="BK226" s="103">
        <f>SUM($BK$227:$BK$309)</f>
        <v>0</v>
      </c>
    </row>
    <row r="227" spans="2:64" s="6" customFormat="1" ht="15.75" customHeight="1">
      <c r="B227" s="19"/>
      <c r="C227" s="105" t="s">
        <v>327</v>
      </c>
      <c r="D227" s="105" t="s">
        <v>117</v>
      </c>
      <c r="E227" s="106" t="s">
        <v>328</v>
      </c>
      <c r="F227" s="171" t="s">
        <v>329</v>
      </c>
      <c r="G227" s="172"/>
      <c r="H227" s="172"/>
      <c r="I227" s="172"/>
      <c r="J227" s="107" t="s">
        <v>138</v>
      </c>
      <c r="K227" s="108">
        <v>2473.4</v>
      </c>
      <c r="L227" s="173"/>
      <c r="M227" s="172"/>
      <c r="N227" s="173">
        <f>ROUND($L$227*$K$227,2)</f>
        <v>0</v>
      </c>
      <c r="O227" s="172"/>
      <c r="P227" s="172"/>
      <c r="Q227" s="172"/>
      <c r="R227" s="20"/>
      <c r="T227" s="109"/>
      <c r="U227" s="26" t="s">
        <v>39</v>
      </c>
      <c r="V227" s="110">
        <v>0.035</v>
      </c>
      <c r="W227" s="110">
        <f>$V$227*$K$227</f>
        <v>86.56900000000002</v>
      </c>
      <c r="X227" s="110">
        <v>0</v>
      </c>
      <c r="Y227" s="110">
        <f>$X$227*$K$227</f>
        <v>0</v>
      </c>
      <c r="Z227" s="110">
        <v>0</v>
      </c>
      <c r="AA227" s="111">
        <f>$Z$227*$K$227</f>
        <v>0</v>
      </c>
      <c r="AR227" s="6" t="s">
        <v>121</v>
      </c>
      <c r="AT227" s="6" t="s">
        <v>117</v>
      </c>
      <c r="AU227" s="6" t="s">
        <v>84</v>
      </c>
      <c r="AY227" s="6" t="s">
        <v>116</v>
      </c>
      <c r="BE227" s="112">
        <f>IF($U$227="základní",$N$227,0)</f>
        <v>0</v>
      </c>
      <c r="BF227" s="112">
        <f>IF($U$227="snížená",$N$227,0)</f>
        <v>0</v>
      </c>
      <c r="BG227" s="112">
        <f>IF($U$227="zákl. přenesená",$N$227,0)</f>
        <v>0</v>
      </c>
      <c r="BH227" s="112">
        <f>IF($U$227="sníž. přenesená",$N$227,0)</f>
        <v>0</v>
      </c>
      <c r="BI227" s="112">
        <f>IF($U$227="nulová",$N$227,0)</f>
        <v>0</v>
      </c>
      <c r="BJ227" s="6" t="s">
        <v>19</v>
      </c>
      <c r="BK227" s="112">
        <f>ROUND($L$227*$K$227,2)</f>
        <v>0</v>
      </c>
      <c r="BL227" s="6" t="s">
        <v>121</v>
      </c>
    </row>
    <row r="228" spans="2:51" s="6" customFormat="1" ht="15.75" customHeight="1">
      <c r="B228" s="119"/>
      <c r="E228" s="120"/>
      <c r="F228" s="181" t="s">
        <v>330</v>
      </c>
      <c r="G228" s="182"/>
      <c r="H228" s="182"/>
      <c r="I228" s="182"/>
      <c r="K228" s="120"/>
      <c r="R228" s="121"/>
      <c r="T228" s="122"/>
      <c r="AA228" s="123"/>
      <c r="AT228" s="120" t="s">
        <v>134</v>
      </c>
      <c r="AU228" s="120" t="s">
        <v>84</v>
      </c>
      <c r="AV228" s="120" t="s">
        <v>19</v>
      </c>
      <c r="AW228" s="120" t="s">
        <v>92</v>
      </c>
      <c r="AX228" s="120" t="s">
        <v>74</v>
      </c>
      <c r="AY228" s="120" t="s">
        <v>116</v>
      </c>
    </row>
    <row r="229" spans="2:51" s="6" customFormat="1" ht="15.75" customHeight="1">
      <c r="B229" s="113"/>
      <c r="E229" s="114"/>
      <c r="F229" s="176" t="s">
        <v>331</v>
      </c>
      <c r="G229" s="177"/>
      <c r="H229" s="177"/>
      <c r="I229" s="177"/>
      <c r="K229" s="115">
        <v>158.4</v>
      </c>
      <c r="R229" s="116"/>
      <c r="T229" s="117"/>
      <c r="AA229" s="118"/>
      <c r="AT229" s="114" t="s">
        <v>134</v>
      </c>
      <c r="AU229" s="114" t="s">
        <v>84</v>
      </c>
      <c r="AV229" s="114" t="s">
        <v>84</v>
      </c>
      <c r="AW229" s="114" t="s">
        <v>92</v>
      </c>
      <c r="AX229" s="114" t="s">
        <v>74</v>
      </c>
      <c r="AY229" s="114" t="s">
        <v>116</v>
      </c>
    </row>
    <row r="230" spans="2:51" s="6" customFormat="1" ht="15.75" customHeight="1">
      <c r="B230" s="119"/>
      <c r="E230" s="120"/>
      <c r="F230" s="181" t="s">
        <v>332</v>
      </c>
      <c r="G230" s="182"/>
      <c r="H230" s="182"/>
      <c r="I230" s="182"/>
      <c r="K230" s="120"/>
      <c r="R230" s="121"/>
      <c r="T230" s="122"/>
      <c r="AA230" s="123"/>
      <c r="AT230" s="120" t="s">
        <v>134</v>
      </c>
      <c r="AU230" s="120" t="s">
        <v>84</v>
      </c>
      <c r="AV230" s="120" t="s">
        <v>19</v>
      </c>
      <c r="AW230" s="120" t="s">
        <v>92</v>
      </c>
      <c r="AX230" s="120" t="s">
        <v>74</v>
      </c>
      <c r="AY230" s="120" t="s">
        <v>116</v>
      </c>
    </row>
    <row r="231" spans="2:51" s="6" customFormat="1" ht="27" customHeight="1">
      <c r="B231" s="113"/>
      <c r="E231" s="114"/>
      <c r="F231" s="176" t="s">
        <v>333</v>
      </c>
      <c r="G231" s="177"/>
      <c r="H231" s="177"/>
      <c r="I231" s="177"/>
      <c r="K231" s="115">
        <v>2315</v>
      </c>
      <c r="R231" s="116"/>
      <c r="T231" s="117"/>
      <c r="AA231" s="118"/>
      <c r="AT231" s="114" t="s">
        <v>134</v>
      </c>
      <c r="AU231" s="114" t="s">
        <v>84</v>
      </c>
      <c r="AV231" s="114" t="s">
        <v>84</v>
      </c>
      <c r="AW231" s="114" t="s">
        <v>92</v>
      </c>
      <c r="AX231" s="114" t="s">
        <v>74</v>
      </c>
      <c r="AY231" s="114" t="s">
        <v>116</v>
      </c>
    </row>
    <row r="232" spans="2:64" s="6" customFormat="1" ht="15.75" customHeight="1">
      <c r="B232" s="19"/>
      <c r="C232" s="105" t="s">
        <v>334</v>
      </c>
      <c r="D232" s="105" t="s">
        <v>117</v>
      </c>
      <c r="E232" s="106" t="s">
        <v>335</v>
      </c>
      <c r="F232" s="171" t="s">
        <v>336</v>
      </c>
      <c r="G232" s="172"/>
      <c r="H232" s="172"/>
      <c r="I232" s="172"/>
      <c r="J232" s="107" t="s">
        <v>138</v>
      </c>
      <c r="K232" s="108">
        <v>198.9</v>
      </c>
      <c r="L232" s="173"/>
      <c r="M232" s="172"/>
      <c r="N232" s="173">
        <f>ROUND($L$232*$K$232,2)</f>
        <v>0</v>
      </c>
      <c r="O232" s="172"/>
      <c r="P232" s="172"/>
      <c r="Q232" s="172"/>
      <c r="R232" s="20"/>
      <c r="T232" s="109"/>
      <c r="U232" s="26" t="s">
        <v>39</v>
      </c>
      <c r="V232" s="110">
        <v>0.029</v>
      </c>
      <c r="W232" s="110">
        <f>$V$232*$K$232</f>
        <v>5.7681000000000004</v>
      </c>
      <c r="X232" s="110">
        <v>0</v>
      </c>
      <c r="Y232" s="110">
        <f>$X$232*$K$232</f>
        <v>0</v>
      </c>
      <c r="Z232" s="110">
        <v>0</v>
      </c>
      <c r="AA232" s="111">
        <f>$Z$232*$K$232</f>
        <v>0</v>
      </c>
      <c r="AR232" s="6" t="s">
        <v>121</v>
      </c>
      <c r="AT232" s="6" t="s">
        <v>117</v>
      </c>
      <c r="AU232" s="6" t="s">
        <v>84</v>
      </c>
      <c r="AY232" s="6" t="s">
        <v>116</v>
      </c>
      <c r="BE232" s="112">
        <f>IF($U$232="základní",$N$232,0)</f>
        <v>0</v>
      </c>
      <c r="BF232" s="112">
        <f>IF($U$232="snížená",$N$232,0)</f>
        <v>0</v>
      </c>
      <c r="BG232" s="112">
        <f>IF($U$232="zákl. přenesená",$N$232,0)</f>
        <v>0</v>
      </c>
      <c r="BH232" s="112">
        <f>IF($U$232="sníž. přenesená",$N$232,0)</f>
        <v>0</v>
      </c>
      <c r="BI232" s="112">
        <f>IF($U$232="nulová",$N$232,0)</f>
        <v>0</v>
      </c>
      <c r="BJ232" s="6" t="s">
        <v>19</v>
      </c>
      <c r="BK232" s="112">
        <f>ROUND($L$232*$K$232,2)</f>
        <v>0</v>
      </c>
      <c r="BL232" s="6" t="s">
        <v>121</v>
      </c>
    </row>
    <row r="233" spans="2:51" s="6" customFormat="1" ht="15.75" customHeight="1">
      <c r="B233" s="119"/>
      <c r="E233" s="120"/>
      <c r="F233" s="181" t="s">
        <v>337</v>
      </c>
      <c r="G233" s="182"/>
      <c r="H233" s="182"/>
      <c r="I233" s="182"/>
      <c r="K233" s="120"/>
      <c r="R233" s="121"/>
      <c r="T233" s="122"/>
      <c r="AA233" s="123"/>
      <c r="AT233" s="120" t="s">
        <v>134</v>
      </c>
      <c r="AU233" s="120" t="s">
        <v>84</v>
      </c>
      <c r="AV233" s="120" t="s">
        <v>19</v>
      </c>
      <c r="AW233" s="120" t="s">
        <v>92</v>
      </c>
      <c r="AX233" s="120" t="s">
        <v>74</v>
      </c>
      <c r="AY233" s="120" t="s">
        <v>116</v>
      </c>
    </row>
    <row r="234" spans="2:51" s="6" customFormat="1" ht="15.75" customHeight="1">
      <c r="B234" s="113"/>
      <c r="E234" s="114"/>
      <c r="F234" s="176" t="s">
        <v>338</v>
      </c>
      <c r="G234" s="177"/>
      <c r="H234" s="177"/>
      <c r="I234" s="177"/>
      <c r="K234" s="115">
        <v>151.11</v>
      </c>
      <c r="R234" s="116"/>
      <c r="T234" s="117"/>
      <c r="AA234" s="118"/>
      <c r="AT234" s="114" t="s">
        <v>134</v>
      </c>
      <c r="AU234" s="114" t="s">
        <v>84</v>
      </c>
      <c r="AV234" s="114" t="s">
        <v>84</v>
      </c>
      <c r="AW234" s="114" t="s">
        <v>92</v>
      </c>
      <c r="AX234" s="114" t="s">
        <v>74</v>
      </c>
      <c r="AY234" s="114" t="s">
        <v>116</v>
      </c>
    </row>
    <row r="235" spans="2:51" s="6" customFormat="1" ht="15.75" customHeight="1">
      <c r="B235" s="119"/>
      <c r="E235" s="120"/>
      <c r="F235" s="181" t="s">
        <v>339</v>
      </c>
      <c r="G235" s="182"/>
      <c r="H235" s="182"/>
      <c r="I235" s="182"/>
      <c r="K235" s="120"/>
      <c r="R235" s="121"/>
      <c r="T235" s="122"/>
      <c r="AA235" s="123"/>
      <c r="AT235" s="120" t="s">
        <v>134</v>
      </c>
      <c r="AU235" s="120" t="s">
        <v>84</v>
      </c>
      <c r="AV235" s="120" t="s">
        <v>19</v>
      </c>
      <c r="AW235" s="120" t="s">
        <v>92</v>
      </c>
      <c r="AX235" s="120" t="s">
        <v>74</v>
      </c>
      <c r="AY235" s="120" t="s">
        <v>116</v>
      </c>
    </row>
    <row r="236" spans="2:51" s="6" customFormat="1" ht="15.75" customHeight="1">
      <c r="B236" s="113"/>
      <c r="E236" s="114"/>
      <c r="F236" s="176" t="s">
        <v>340</v>
      </c>
      <c r="G236" s="177"/>
      <c r="H236" s="177"/>
      <c r="I236" s="177"/>
      <c r="K236" s="115">
        <v>47.79</v>
      </c>
      <c r="R236" s="116"/>
      <c r="T236" s="117"/>
      <c r="AA236" s="118"/>
      <c r="AT236" s="114" t="s">
        <v>134</v>
      </c>
      <c r="AU236" s="114" t="s">
        <v>84</v>
      </c>
      <c r="AV236" s="114" t="s">
        <v>84</v>
      </c>
      <c r="AW236" s="114" t="s">
        <v>92</v>
      </c>
      <c r="AX236" s="114" t="s">
        <v>74</v>
      </c>
      <c r="AY236" s="114" t="s">
        <v>116</v>
      </c>
    </row>
    <row r="237" spans="2:64" s="6" customFormat="1" ht="39" customHeight="1">
      <c r="B237" s="19"/>
      <c r="C237" s="105" t="s">
        <v>341</v>
      </c>
      <c r="D237" s="105" t="s">
        <v>117</v>
      </c>
      <c r="E237" s="106" t="s">
        <v>342</v>
      </c>
      <c r="F237" s="171" t="s">
        <v>343</v>
      </c>
      <c r="G237" s="172"/>
      <c r="H237" s="172"/>
      <c r="I237" s="172"/>
      <c r="J237" s="107" t="s">
        <v>132</v>
      </c>
      <c r="K237" s="108">
        <v>335.8</v>
      </c>
      <c r="L237" s="173"/>
      <c r="M237" s="172"/>
      <c r="N237" s="173">
        <f>ROUND($L$237*$K$237,2)</f>
        <v>0</v>
      </c>
      <c r="O237" s="172"/>
      <c r="P237" s="172"/>
      <c r="Q237" s="172"/>
      <c r="R237" s="20"/>
      <c r="T237" s="109"/>
      <c r="U237" s="26" t="s">
        <v>39</v>
      </c>
      <c r="V237" s="110">
        <v>0.268</v>
      </c>
      <c r="W237" s="110">
        <f>$V$237*$K$237</f>
        <v>89.99440000000001</v>
      </c>
      <c r="X237" s="110">
        <v>0.1554</v>
      </c>
      <c r="Y237" s="110">
        <f>$X$237*$K$237</f>
        <v>52.18332</v>
      </c>
      <c r="Z237" s="110">
        <v>0</v>
      </c>
      <c r="AA237" s="111">
        <f>$Z$237*$K$237</f>
        <v>0</v>
      </c>
      <c r="AR237" s="6" t="s">
        <v>121</v>
      </c>
      <c r="AT237" s="6" t="s">
        <v>117</v>
      </c>
      <c r="AU237" s="6" t="s">
        <v>84</v>
      </c>
      <c r="AY237" s="6" t="s">
        <v>116</v>
      </c>
      <c r="BE237" s="112">
        <f>IF($U$237="základní",$N$237,0)</f>
        <v>0</v>
      </c>
      <c r="BF237" s="112">
        <f>IF($U$237="snížená",$N$237,0)</f>
        <v>0</v>
      </c>
      <c r="BG237" s="112">
        <f>IF($U$237="zákl. přenesená",$N$237,0)</f>
        <v>0</v>
      </c>
      <c r="BH237" s="112">
        <f>IF($U$237="sníž. přenesená",$N$237,0)</f>
        <v>0</v>
      </c>
      <c r="BI237" s="112">
        <f>IF($U$237="nulová",$N$237,0)</f>
        <v>0</v>
      </c>
      <c r="BJ237" s="6" t="s">
        <v>19</v>
      </c>
      <c r="BK237" s="112">
        <f>ROUND($L$237*$K$237,2)</f>
        <v>0</v>
      </c>
      <c r="BL237" s="6" t="s">
        <v>121</v>
      </c>
    </row>
    <row r="238" spans="2:64" s="6" customFormat="1" ht="39" customHeight="1">
      <c r="B238" s="19"/>
      <c r="C238" s="105" t="s">
        <v>344</v>
      </c>
      <c r="D238" s="105" t="s">
        <v>117</v>
      </c>
      <c r="E238" s="106" t="s">
        <v>345</v>
      </c>
      <c r="F238" s="171" t="s">
        <v>346</v>
      </c>
      <c r="G238" s="172"/>
      <c r="H238" s="172"/>
      <c r="I238" s="172"/>
      <c r="J238" s="107" t="s">
        <v>132</v>
      </c>
      <c r="K238" s="108">
        <v>88.2</v>
      </c>
      <c r="L238" s="173"/>
      <c r="M238" s="172"/>
      <c r="N238" s="173">
        <f>ROUND($L$238*$K$238,2)</f>
        <v>0</v>
      </c>
      <c r="O238" s="172"/>
      <c r="P238" s="172"/>
      <c r="Q238" s="172"/>
      <c r="R238" s="20"/>
      <c r="T238" s="109"/>
      <c r="U238" s="26" t="s">
        <v>39</v>
      </c>
      <c r="V238" s="110">
        <v>0.216</v>
      </c>
      <c r="W238" s="110">
        <f>$V$238*$K$238</f>
        <v>19.0512</v>
      </c>
      <c r="X238" s="110">
        <v>0.1295</v>
      </c>
      <c r="Y238" s="110">
        <f>$X$238*$K$238</f>
        <v>11.4219</v>
      </c>
      <c r="Z238" s="110">
        <v>0</v>
      </c>
      <c r="AA238" s="111">
        <f>$Z$238*$K$238</f>
        <v>0</v>
      </c>
      <c r="AR238" s="6" t="s">
        <v>121</v>
      </c>
      <c r="AT238" s="6" t="s">
        <v>117</v>
      </c>
      <c r="AU238" s="6" t="s">
        <v>84</v>
      </c>
      <c r="AY238" s="6" t="s">
        <v>116</v>
      </c>
      <c r="BE238" s="112">
        <f>IF($U$238="základní",$N$238,0)</f>
        <v>0</v>
      </c>
      <c r="BF238" s="112">
        <f>IF($U$238="snížená",$N$238,0)</f>
        <v>0</v>
      </c>
      <c r="BG238" s="112">
        <f>IF($U$238="zákl. přenesená",$N$238,0)</f>
        <v>0</v>
      </c>
      <c r="BH238" s="112">
        <f>IF($U$238="sníž. přenesená",$N$238,0)</f>
        <v>0</v>
      </c>
      <c r="BI238" s="112">
        <f>IF($U$238="nulová",$N$238,0)</f>
        <v>0</v>
      </c>
      <c r="BJ238" s="6" t="s">
        <v>19</v>
      </c>
      <c r="BK238" s="112">
        <f>ROUND($L$238*$K$238,2)</f>
        <v>0</v>
      </c>
      <c r="BL238" s="6" t="s">
        <v>121</v>
      </c>
    </row>
    <row r="239" spans="2:64" s="6" customFormat="1" ht="39" customHeight="1">
      <c r="B239" s="19"/>
      <c r="C239" s="105" t="s">
        <v>347</v>
      </c>
      <c r="D239" s="105" t="s">
        <v>117</v>
      </c>
      <c r="E239" s="106" t="s">
        <v>348</v>
      </c>
      <c r="F239" s="171" t="s">
        <v>349</v>
      </c>
      <c r="G239" s="172"/>
      <c r="H239" s="172"/>
      <c r="I239" s="172"/>
      <c r="J239" s="107" t="s">
        <v>132</v>
      </c>
      <c r="K239" s="108">
        <v>18</v>
      </c>
      <c r="L239" s="173"/>
      <c r="M239" s="172"/>
      <c r="N239" s="173">
        <f>ROUND($L$239*$K$239,2)</f>
        <v>0</v>
      </c>
      <c r="O239" s="172"/>
      <c r="P239" s="172"/>
      <c r="Q239" s="172"/>
      <c r="R239" s="20"/>
      <c r="T239" s="109"/>
      <c r="U239" s="26" t="s">
        <v>39</v>
      </c>
      <c r="V239" s="110">
        <v>0.271</v>
      </c>
      <c r="W239" s="110">
        <f>$V$239*$K$239</f>
        <v>4.878</v>
      </c>
      <c r="X239" s="110">
        <v>0.16849</v>
      </c>
      <c r="Y239" s="110">
        <f>$X$239*$K$239</f>
        <v>3.03282</v>
      </c>
      <c r="Z239" s="110">
        <v>0</v>
      </c>
      <c r="AA239" s="111">
        <f>$Z$239*$K$239</f>
        <v>0</v>
      </c>
      <c r="AR239" s="6" t="s">
        <v>121</v>
      </c>
      <c r="AT239" s="6" t="s">
        <v>117</v>
      </c>
      <c r="AU239" s="6" t="s">
        <v>84</v>
      </c>
      <c r="AY239" s="6" t="s">
        <v>116</v>
      </c>
      <c r="BE239" s="112">
        <f>IF($U$239="základní",$N$239,0)</f>
        <v>0</v>
      </c>
      <c r="BF239" s="112">
        <f>IF($U$239="snížená",$N$239,0)</f>
        <v>0</v>
      </c>
      <c r="BG239" s="112">
        <f>IF($U$239="zákl. přenesená",$N$239,0)</f>
        <v>0</v>
      </c>
      <c r="BH239" s="112">
        <f>IF($U$239="sníž. přenesená",$N$239,0)</f>
        <v>0</v>
      </c>
      <c r="BI239" s="112">
        <f>IF($U$239="nulová",$N$239,0)</f>
        <v>0</v>
      </c>
      <c r="BJ239" s="6" t="s">
        <v>19</v>
      </c>
      <c r="BK239" s="112">
        <f>ROUND($L$239*$K$239,2)</f>
        <v>0</v>
      </c>
      <c r="BL239" s="6" t="s">
        <v>121</v>
      </c>
    </row>
    <row r="240" spans="2:64" s="6" customFormat="1" ht="27" customHeight="1">
      <c r="B240" s="19"/>
      <c r="C240" s="105" t="s">
        <v>350</v>
      </c>
      <c r="D240" s="105" t="s">
        <v>117</v>
      </c>
      <c r="E240" s="106" t="s">
        <v>351</v>
      </c>
      <c r="F240" s="171" t="s">
        <v>352</v>
      </c>
      <c r="G240" s="172"/>
      <c r="H240" s="172"/>
      <c r="I240" s="172"/>
      <c r="J240" s="107" t="s">
        <v>165</v>
      </c>
      <c r="K240" s="108">
        <v>34.28</v>
      </c>
      <c r="L240" s="173"/>
      <c r="M240" s="172"/>
      <c r="N240" s="173">
        <f>ROUND($L$240*$K$240,2)</f>
        <v>0</v>
      </c>
      <c r="O240" s="172"/>
      <c r="P240" s="172"/>
      <c r="Q240" s="172"/>
      <c r="R240" s="20"/>
      <c r="T240" s="109"/>
      <c r="U240" s="26" t="s">
        <v>39</v>
      </c>
      <c r="V240" s="110">
        <v>1.442</v>
      </c>
      <c r="W240" s="110">
        <f>$V$240*$K$240</f>
        <v>49.43176</v>
      </c>
      <c r="X240" s="110">
        <v>2.25634</v>
      </c>
      <c r="Y240" s="110">
        <f>$X$240*$K$240</f>
        <v>77.34733519999999</v>
      </c>
      <c r="Z240" s="110">
        <v>0</v>
      </c>
      <c r="AA240" s="111">
        <f>$Z$240*$K$240</f>
        <v>0</v>
      </c>
      <c r="AR240" s="6" t="s">
        <v>121</v>
      </c>
      <c r="AT240" s="6" t="s">
        <v>117</v>
      </c>
      <c r="AU240" s="6" t="s">
        <v>84</v>
      </c>
      <c r="AY240" s="6" t="s">
        <v>116</v>
      </c>
      <c r="BE240" s="112">
        <f>IF($U$240="základní",$N$240,0)</f>
        <v>0</v>
      </c>
      <c r="BF240" s="112">
        <f>IF($U$240="snížená",$N$240,0)</f>
        <v>0</v>
      </c>
      <c r="BG240" s="112">
        <f>IF($U$240="zákl. přenesená",$N$240,0)</f>
        <v>0</v>
      </c>
      <c r="BH240" s="112">
        <f>IF($U$240="sníž. přenesená",$N$240,0)</f>
        <v>0</v>
      </c>
      <c r="BI240" s="112">
        <f>IF($U$240="nulová",$N$240,0)</f>
        <v>0</v>
      </c>
      <c r="BJ240" s="6" t="s">
        <v>19</v>
      </c>
      <c r="BK240" s="112">
        <f>ROUND($L$240*$K$240,2)</f>
        <v>0</v>
      </c>
      <c r="BL240" s="6" t="s">
        <v>121</v>
      </c>
    </row>
    <row r="241" spans="2:51" s="6" customFormat="1" ht="15.75" customHeight="1">
      <c r="B241" s="119"/>
      <c r="E241" s="120"/>
      <c r="F241" s="181" t="s">
        <v>353</v>
      </c>
      <c r="G241" s="182"/>
      <c r="H241" s="182"/>
      <c r="I241" s="182"/>
      <c r="K241" s="120"/>
      <c r="R241" s="121"/>
      <c r="T241" s="122"/>
      <c r="AA241" s="123"/>
      <c r="AT241" s="120" t="s">
        <v>134</v>
      </c>
      <c r="AU241" s="120" t="s">
        <v>84</v>
      </c>
      <c r="AV241" s="120" t="s">
        <v>19</v>
      </c>
      <c r="AW241" s="120" t="s">
        <v>92</v>
      </c>
      <c r="AX241" s="120" t="s">
        <v>74</v>
      </c>
      <c r="AY241" s="120" t="s">
        <v>116</v>
      </c>
    </row>
    <row r="242" spans="2:51" s="6" customFormat="1" ht="15.75" customHeight="1">
      <c r="B242" s="113"/>
      <c r="E242" s="114"/>
      <c r="F242" s="176" t="s">
        <v>354</v>
      </c>
      <c r="G242" s="177"/>
      <c r="H242" s="177"/>
      <c r="I242" s="177"/>
      <c r="K242" s="115">
        <v>16.79</v>
      </c>
      <c r="R242" s="116"/>
      <c r="T242" s="117"/>
      <c r="AA242" s="118"/>
      <c r="AT242" s="114" t="s">
        <v>134</v>
      </c>
      <c r="AU242" s="114" t="s">
        <v>84</v>
      </c>
      <c r="AV242" s="114" t="s">
        <v>84</v>
      </c>
      <c r="AW242" s="114" t="s">
        <v>92</v>
      </c>
      <c r="AX242" s="114" t="s">
        <v>74</v>
      </c>
      <c r="AY242" s="114" t="s">
        <v>116</v>
      </c>
    </row>
    <row r="243" spans="2:51" s="6" customFormat="1" ht="15.75" customHeight="1">
      <c r="B243" s="119"/>
      <c r="E243" s="120"/>
      <c r="F243" s="181" t="s">
        <v>355</v>
      </c>
      <c r="G243" s="182"/>
      <c r="H243" s="182"/>
      <c r="I243" s="182"/>
      <c r="K243" s="120"/>
      <c r="R243" s="121"/>
      <c r="T243" s="122"/>
      <c r="AA243" s="123"/>
      <c r="AT243" s="120" t="s">
        <v>134</v>
      </c>
      <c r="AU243" s="120" t="s">
        <v>84</v>
      </c>
      <c r="AV243" s="120" t="s">
        <v>19</v>
      </c>
      <c r="AW243" s="120" t="s">
        <v>92</v>
      </c>
      <c r="AX243" s="120" t="s">
        <v>74</v>
      </c>
      <c r="AY243" s="120" t="s">
        <v>116</v>
      </c>
    </row>
    <row r="244" spans="2:51" s="6" customFormat="1" ht="15.75" customHeight="1">
      <c r="B244" s="113"/>
      <c r="E244" s="114"/>
      <c r="F244" s="176" t="s">
        <v>356</v>
      </c>
      <c r="G244" s="177"/>
      <c r="H244" s="177"/>
      <c r="I244" s="177"/>
      <c r="K244" s="115">
        <v>5.31</v>
      </c>
      <c r="R244" s="116"/>
      <c r="T244" s="117"/>
      <c r="AA244" s="118"/>
      <c r="AT244" s="114" t="s">
        <v>134</v>
      </c>
      <c r="AU244" s="114" t="s">
        <v>84</v>
      </c>
      <c r="AV244" s="114" t="s">
        <v>84</v>
      </c>
      <c r="AW244" s="114" t="s">
        <v>92</v>
      </c>
      <c r="AX244" s="114" t="s">
        <v>74</v>
      </c>
      <c r="AY244" s="114" t="s">
        <v>116</v>
      </c>
    </row>
    <row r="245" spans="2:51" s="6" customFormat="1" ht="15.75" customHeight="1">
      <c r="B245" s="119"/>
      <c r="E245" s="120"/>
      <c r="F245" s="181" t="s">
        <v>357</v>
      </c>
      <c r="G245" s="182"/>
      <c r="H245" s="182"/>
      <c r="I245" s="182"/>
      <c r="K245" s="120"/>
      <c r="R245" s="121"/>
      <c r="T245" s="122"/>
      <c r="AA245" s="123"/>
      <c r="AT245" s="120" t="s">
        <v>134</v>
      </c>
      <c r="AU245" s="120" t="s">
        <v>84</v>
      </c>
      <c r="AV245" s="120" t="s">
        <v>19</v>
      </c>
      <c r="AW245" s="120" t="s">
        <v>92</v>
      </c>
      <c r="AX245" s="120" t="s">
        <v>74</v>
      </c>
      <c r="AY245" s="120" t="s">
        <v>116</v>
      </c>
    </row>
    <row r="246" spans="2:51" s="6" customFormat="1" ht="15.75" customHeight="1">
      <c r="B246" s="113"/>
      <c r="E246" s="114"/>
      <c r="F246" s="176" t="s">
        <v>358</v>
      </c>
      <c r="G246" s="177"/>
      <c r="H246" s="177"/>
      <c r="I246" s="177"/>
      <c r="K246" s="115">
        <v>12.18</v>
      </c>
      <c r="R246" s="116"/>
      <c r="T246" s="117"/>
      <c r="AA246" s="118"/>
      <c r="AT246" s="114" t="s">
        <v>134</v>
      </c>
      <c r="AU246" s="114" t="s">
        <v>84</v>
      </c>
      <c r="AV246" s="114" t="s">
        <v>84</v>
      </c>
      <c r="AW246" s="114" t="s">
        <v>92</v>
      </c>
      <c r="AX246" s="114" t="s">
        <v>74</v>
      </c>
      <c r="AY246" s="114" t="s">
        <v>116</v>
      </c>
    </row>
    <row r="247" spans="2:64" s="6" customFormat="1" ht="27" customHeight="1">
      <c r="B247" s="19"/>
      <c r="C247" s="124" t="s">
        <v>359</v>
      </c>
      <c r="D247" s="124" t="s">
        <v>253</v>
      </c>
      <c r="E247" s="125" t="s">
        <v>360</v>
      </c>
      <c r="F247" s="178" t="s">
        <v>361</v>
      </c>
      <c r="G247" s="179"/>
      <c r="H247" s="179"/>
      <c r="I247" s="179"/>
      <c r="J247" s="126" t="s">
        <v>120</v>
      </c>
      <c r="K247" s="127">
        <v>335.8</v>
      </c>
      <c r="L247" s="180"/>
      <c r="M247" s="179"/>
      <c r="N247" s="180">
        <f>ROUND($L$247*$K$247,2)</f>
        <v>0</v>
      </c>
      <c r="O247" s="172"/>
      <c r="P247" s="172"/>
      <c r="Q247" s="172"/>
      <c r="R247" s="20"/>
      <c r="T247" s="109"/>
      <c r="U247" s="26" t="s">
        <v>39</v>
      </c>
      <c r="V247" s="110">
        <v>0</v>
      </c>
      <c r="W247" s="110">
        <f>$V$247*$K$247</f>
        <v>0</v>
      </c>
      <c r="X247" s="110">
        <v>0.0821</v>
      </c>
      <c r="Y247" s="110">
        <f>$X$247*$K$247</f>
        <v>27.569180000000003</v>
      </c>
      <c r="Z247" s="110">
        <v>0</v>
      </c>
      <c r="AA247" s="111">
        <f>$Z$247*$K$247</f>
        <v>0</v>
      </c>
      <c r="AR247" s="6" t="s">
        <v>145</v>
      </c>
      <c r="AT247" s="6" t="s">
        <v>253</v>
      </c>
      <c r="AU247" s="6" t="s">
        <v>84</v>
      </c>
      <c r="AY247" s="6" t="s">
        <v>116</v>
      </c>
      <c r="BE247" s="112">
        <f>IF($U$247="základní",$N$247,0)</f>
        <v>0</v>
      </c>
      <c r="BF247" s="112">
        <f>IF($U$247="snížená",$N$247,0)</f>
        <v>0</v>
      </c>
      <c r="BG247" s="112">
        <f>IF($U$247="zákl. přenesená",$N$247,0)</f>
        <v>0</v>
      </c>
      <c r="BH247" s="112">
        <f>IF($U$247="sníž. přenesená",$N$247,0)</f>
        <v>0</v>
      </c>
      <c r="BI247" s="112">
        <f>IF($U$247="nulová",$N$247,0)</f>
        <v>0</v>
      </c>
      <c r="BJ247" s="6" t="s">
        <v>19</v>
      </c>
      <c r="BK247" s="112">
        <f>ROUND($L$247*$K$247,2)</f>
        <v>0</v>
      </c>
      <c r="BL247" s="6" t="s">
        <v>121</v>
      </c>
    </row>
    <row r="248" spans="2:51" s="6" customFormat="1" ht="15.75" customHeight="1">
      <c r="B248" s="119"/>
      <c r="E248" s="120"/>
      <c r="F248" s="181" t="s">
        <v>362</v>
      </c>
      <c r="G248" s="182"/>
      <c r="H248" s="182"/>
      <c r="I248" s="182"/>
      <c r="K248" s="120"/>
      <c r="R248" s="121"/>
      <c r="T248" s="122"/>
      <c r="AA248" s="123"/>
      <c r="AT248" s="120" t="s">
        <v>134</v>
      </c>
      <c r="AU248" s="120" t="s">
        <v>84</v>
      </c>
      <c r="AV248" s="120" t="s">
        <v>19</v>
      </c>
      <c r="AW248" s="120" t="s">
        <v>92</v>
      </c>
      <c r="AX248" s="120" t="s">
        <v>74</v>
      </c>
      <c r="AY248" s="120" t="s">
        <v>116</v>
      </c>
    </row>
    <row r="249" spans="2:51" s="6" customFormat="1" ht="15.75" customHeight="1">
      <c r="B249" s="113"/>
      <c r="E249" s="114"/>
      <c r="F249" s="176" t="s">
        <v>363</v>
      </c>
      <c r="G249" s="177"/>
      <c r="H249" s="177"/>
      <c r="I249" s="177"/>
      <c r="K249" s="115">
        <v>77.3</v>
      </c>
      <c r="R249" s="116"/>
      <c r="T249" s="117"/>
      <c r="AA249" s="118"/>
      <c r="AT249" s="114" t="s">
        <v>134</v>
      </c>
      <c r="AU249" s="114" t="s">
        <v>84</v>
      </c>
      <c r="AV249" s="114" t="s">
        <v>84</v>
      </c>
      <c r="AW249" s="114" t="s">
        <v>92</v>
      </c>
      <c r="AX249" s="114" t="s">
        <v>74</v>
      </c>
      <c r="AY249" s="114" t="s">
        <v>116</v>
      </c>
    </row>
    <row r="250" spans="2:51" s="6" customFormat="1" ht="15.75" customHeight="1">
      <c r="B250" s="119"/>
      <c r="E250" s="120"/>
      <c r="F250" s="181" t="s">
        <v>364</v>
      </c>
      <c r="G250" s="182"/>
      <c r="H250" s="182"/>
      <c r="I250" s="182"/>
      <c r="K250" s="120"/>
      <c r="R250" s="121"/>
      <c r="T250" s="122"/>
      <c r="AA250" s="123"/>
      <c r="AT250" s="120" t="s">
        <v>134</v>
      </c>
      <c r="AU250" s="120" t="s">
        <v>84</v>
      </c>
      <c r="AV250" s="120" t="s">
        <v>19</v>
      </c>
      <c r="AW250" s="120" t="s">
        <v>92</v>
      </c>
      <c r="AX250" s="120" t="s">
        <v>74</v>
      </c>
      <c r="AY250" s="120" t="s">
        <v>116</v>
      </c>
    </row>
    <row r="251" spans="2:51" s="6" customFormat="1" ht="15.75" customHeight="1">
      <c r="B251" s="113"/>
      <c r="E251" s="114"/>
      <c r="F251" s="176" t="s">
        <v>365</v>
      </c>
      <c r="G251" s="177"/>
      <c r="H251" s="177"/>
      <c r="I251" s="177"/>
      <c r="K251" s="115">
        <v>258.5</v>
      </c>
      <c r="R251" s="116"/>
      <c r="T251" s="117"/>
      <c r="AA251" s="118"/>
      <c r="AT251" s="114" t="s">
        <v>134</v>
      </c>
      <c r="AU251" s="114" t="s">
        <v>84</v>
      </c>
      <c r="AV251" s="114" t="s">
        <v>84</v>
      </c>
      <c r="AW251" s="114" t="s">
        <v>92</v>
      </c>
      <c r="AX251" s="114" t="s">
        <v>74</v>
      </c>
      <c r="AY251" s="114" t="s">
        <v>116</v>
      </c>
    </row>
    <row r="252" spans="2:64" s="6" customFormat="1" ht="15.75" customHeight="1">
      <c r="B252" s="19"/>
      <c r="C252" s="124" t="s">
        <v>366</v>
      </c>
      <c r="D252" s="124" t="s">
        <v>253</v>
      </c>
      <c r="E252" s="125" t="s">
        <v>367</v>
      </c>
      <c r="F252" s="178" t="s">
        <v>368</v>
      </c>
      <c r="G252" s="179"/>
      <c r="H252" s="179"/>
      <c r="I252" s="179"/>
      <c r="J252" s="126" t="s">
        <v>120</v>
      </c>
      <c r="K252" s="127">
        <v>106.2</v>
      </c>
      <c r="L252" s="180"/>
      <c r="M252" s="179"/>
      <c r="N252" s="180">
        <f>ROUND($L$252*$K$252,2)</f>
        <v>0</v>
      </c>
      <c r="O252" s="172"/>
      <c r="P252" s="172"/>
      <c r="Q252" s="172"/>
      <c r="R252" s="20"/>
      <c r="T252" s="109"/>
      <c r="U252" s="26" t="s">
        <v>39</v>
      </c>
      <c r="V252" s="110">
        <v>0</v>
      </c>
      <c r="W252" s="110">
        <f>$V$252*$K$252</f>
        <v>0</v>
      </c>
      <c r="X252" s="110">
        <v>0.085</v>
      </c>
      <c r="Y252" s="110">
        <f>$X$252*$K$252</f>
        <v>9.027000000000001</v>
      </c>
      <c r="Z252" s="110">
        <v>0</v>
      </c>
      <c r="AA252" s="111">
        <f>$Z$252*$K$252</f>
        <v>0</v>
      </c>
      <c r="AR252" s="6" t="s">
        <v>145</v>
      </c>
      <c r="AT252" s="6" t="s">
        <v>253</v>
      </c>
      <c r="AU252" s="6" t="s">
        <v>84</v>
      </c>
      <c r="AY252" s="6" t="s">
        <v>116</v>
      </c>
      <c r="BE252" s="112">
        <f>IF($U$252="základní",$N$252,0)</f>
        <v>0</v>
      </c>
      <c r="BF252" s="112">
        <f>IF($U$252="snížená",$N$252,0)</f>
        <v>0</v>
      </c>
      <c r="BG252" s="112">
        <f>IF($U$252="zákl. přenesená",$N$252,0)</f>
        <v>0</v>
      </c>
      <c r="BH252" s="112">
        <f>IF($U$252="sníž. přenesená",$N$252,0)</f>
        <v>0</v>
      </c>
      <c r="BI252" s="112">
        <f>IF($U$252="nulová",$N$252,0)</f>
        <v>0</v>
      </c>
      <c r="BJ252" s="6" t="s">
        <v>19</v>
      </c>
      <c r="BK252" s="112">
        <f>ROUND($L$252*$K$252,2)</f>
        <v>0</v>
      </c>
      <c r="BL252" s="6" t="s">
        <v>121</v>
      </c>
    </row>
    <row r="253" spans="2:51" s="6" customFormat="1" ht="15.75" customHeight="1">
      <c r="B253" s="119"/>
      <c r="E253" s="120"/>
      <c r="F253" s="181" t="s">
        <v>369</v>
      </c>
      <c r="G253" s="182"/>
      <c r="H253" s="182"/>
      <c r="I253" s="182"/>
      <c r="K253" s="120"/>
      <c r="R253" s="121"/>
      <c r="T253" s="122"/>
      <c r="AA253" s="123"/>
      <c r="AT253" s="120" t="s">
        <v>134</v>
      </c>
      <c r="AU253" s="120" t="s">
        <v>84</v>
      </c>
      <c r="AV253" s="120" t="s">
        <v>19</v>
      </c>
      <c r="AW253" s="120" t="s">
        <v>92</v>
      </c>
      <c r="AX253" s="120" t="s">
        <v>74</v>
      </c>
      <c r="AY253" s="120" t="s">
        <v>116</v>
      </c>
    </row>
    <row r="254" spans="2:51" s="6" customFormat="1" ht="15.75" customHeight="1">
      <c r="B254" s="113"/>
      <c r="E254" s="114"/>
      <c r="F254" s="176" t="s">
        <v>370</v>
      </c>
      <c r="G254" s="177"/>
      <c r="H254" s="177"/>
      <c r="I254" s="177"/>
      <c r="K254" s="115">
        <v>18</v>
      </c>
      <c r="R254" s="116"/>
      <c r="T254" s="117"/>
      <c r="AA254" s="118"/>
      <c r="AT254" s="114" t="s">
        <v>134</v>
      </c>
      <c r="AU254" s="114" t="s">
        <v>84</v>
      </c>
      <c r="AV254" s="114" t="s">
        <v>84</v>
      </c>
      <c r="AW254" s="114" t="s">
        <v>92</v>
      </c>
      <c r="AX254" s="114" t="s">
        <v>74</v>
      </c>
      <c r="AY254" s="114" t="s">
        <v>116</v>
      </c>
    </row>
    <row r="255" spans="2:51" s="6" customFormat="1" ht="15.75" customHeight="1">
      <c r="B255" s="119"/>
      <c r="E255" s="120"/>
      <c r="F255" s="181" t="s">
        <v>371</v>
      </c>
      <c r="G255" s="182"/>
      <c r="H255" s="182"/>
      <c r="I255" s="182"/>
      <c r="K255" s="120"/>
      <c r="R255" s="121"/>
      <c r="T255" s="122"/>
      <c r="AA255" s="123"/>
      <c r="AT255" s="120" t="s">
        <v>134</v>
      </c>
      <c r="AU255" s="120" t="s">
        <v>84</v>
      </c>
      <c r="AV255" s="120" t="s">
        <v>19</v>
      </c>
      <c r="AW255" s="120" t="s">
        <v>92</v>
      </c>
      <c r="AX255" s="120" t="s">
        <v>74</v>
      </c>
      <c r="AY255" s="120" t="s">
        <v>116</v>
      </c>
    </row>
    <row r="256" spans="2:51" s="6" customFormat="1" ht="15.75" customHeight="1">
      <c r="B256" s="113"/>
      <c r="E256" s="114"/>
      <c r="F256" s="176" t="s">
        <v>372</v>
      </c>
      <c r="G256" s="177"/>
      <c r="H256" s="177"/>
      <c r="I256" s="177"/>
      <c r="K256" s="115">
        <v>88.2</v>
      </c>
      <c r="R256" s="116"/>
      <c r="T256" s="117"/>
      <c r="AA256" s="118"/>
      <c r="AT256" s="114" t="s">
        <v>134</v>
      </c>
      <c r="AU256" s="114" t="s">
        <v>84</v>
      </c>
      <c r="AV256" s="114" t="s">
        <v>84</v>
      </c>
      <c r="AW256" s="114" t="s">
        <v>92</v>
      </c>
      <c r="AX256" s="114" t="s">
        <v>74</v>
      </c>
      <c r="AY256" s="114" t="s">
        <v>116</v>
      </c>
    </row>
    <row r="257" spans="2:64" s="6" customFormat="1" ht="27" customHeight="1">
      <c r="B257" s="19"/>
      <c r="C257" s="124" t="s">
        <v>373</v>
      </c>
      <c r="D257" s="124" t="s">
        <v>253</v>
      </c>
      <c r="E257" s="125" t="s">
        <v>374</v>
      </c>
      <c r="F257" s="178" t="s">
        <v>375</v>
      </c>
      <c r="G257" s="179"/>
      <c r="H257" s="179"/>
      <c r="I257" s="179"/>
      <c r="J257" s="126" t="s">
        <v>210</v>
      </c>
      <c r="K257" s="127">
        <v>8.12</v>
      </c>
      <c r="L257" s="180"/>
      <c r="M257" s="179"/>
      <c r="N257" s="180">
        <f>ROUND($L$257*$K$257,2)</f>
        <v>0</v>
      </c>
      <c r="O257" s="172"/>
      <c r="P257" s="172"/>
      <c r="Q257" s="172"/>
      <c r="R257" s="20"/>
      <c r="T257" s="109"/>
      <c r="U257" s="26" t="s">
        <v>39</v>
      </c>
      <c r="V257" s="110">
        <v>0</v>
      </c>
      <c r="W257" s="110">
        <f>$V$257*$K$257</f>
        <v>0</v>
      </c>
      <c r="X257" s="110">
        <v>1</v>
      </c>
      <c r="Y257" s="110">
        <f>$X$257*$K$257</f>
        <v>8.12</v>
      </c>
      <c r="Z257" s="110">
        <v>0</v>
      </c>
      <c r="AA257" s="111">
        <f>$Z$257*$K$257</f>
        <v>0</v>
      </c>
      <c r="AR257" s="6" t="s">
        <v>145</v>
      </c>
      <c r="AT257" s="6" t="s">
        <v>253</v>
      </c>
      <c r="AU257" s="6" t="s">
        <v>84</v>
      </c>
      <c r="AY257" s="6" t="s">
        <v>116</v>
      </c>
      <c r="BE257" s="112">
        <f>IF($U$257="základní",$N$257,0)</f>
        <v>0</v>
      </c>
      <c r="BF257" s="112">
        <f>IF($U$257="snížená",$N$257,0)</f>
        <v>0</v>
      </c>
      <c r="BG257" s="112">
        <f>IF($U$257="zákl. přenesená",$N$257,0)</f>
        <v>0</v>
      </c>
      <c r="BH257" s="112">
        <f>IF($U$257="sníž. přenesená",$N$257,0)</f>
        <v>0</v>
      </c>
      <c r="BI257" s="112">
        <f>IF($U$257="nulová",$N$257,0)</f>
        <v>0</v>
      </c>
      <c r="BJ257" s="6" t="s">
        <v>19</v>
      </c>
      <c r="BK257" s="112">
        <f>ROUND($L$257*$K$257,2)</f>
        <v>0</v>
      </c>
      <c r="BL257" s="6" t="s">
        <v>121</v>
      </c>
    </row>
    <row r="258" spans="2:51" s="6" customFormat="1" ht="15.75" customHeight="1">
      <c r="B258" s="119"/>
      <c r="E258" s="120"/>
      <c r="F258" s="181" t="s">
        <v>376</v>
      </c>
      <c r="G258" s="182"/>
      <c r="H258" s="182"/>
      <c r="I258" s="182"/>
      <c r="K258" s="120"/>
      <c r="R258" s="121"/>
      <c r="T258" s="122"/>
      <c r="AA258" s="123"/>
      <c r="AT258" s="120" t="s">
        <v>134</v>
      </c>
      <c r="AU258" s="120" t="s">
        <v>84</v>
      </c>
      <c r="AV258" s="120" t="s">
        <v>19</v>
      </c>
      <c r="AW258" s="120" t="s">
        <v>92</v>
      </c>
      <c r="AX258" s="120" t="s">
        <v>74</v>
      </c>
      <c r="AY258" s="120" t="s">
        <v>116</v>
      </c>
    </row>
    <row r="259" spans="2:51" s="6" customFormat="1" ht="15.75" customHeight="1">
      <c r="B259" s="113"/>
      <c r="E259" s="114"/>
      <c r="F259" s="176" t="s">
        <v>377</v>
      </c>
      <c r="G259" s="177"/>
      <c r="H259" s="177"/>
      <c r="I259" s="177"/>
      <c r="K259" s="115">
        <v>6.716</v>
      </c>
      <c r="R259" s="116"/>
      <c r="T259" s="117"/>
      <c r="AA259" s="118"/>
      <c r="AT259" s="114" t="s">
        <v>134</v>
      </c>
      <c r="AU259" s="114" t="s">
        <v>84</v>
      </c>
      <c r="AV259" s="114" t="s">
        <v>84</v>
      </c>
      <c r="AW259" s="114" t="s">
        <v>92</v>
      </c>
      <c r="AX259" s="114" t="s">
        <v>74</v>
      </c>
      <c r="AY259" s="114" t="s">
        <v>116</v>
      </c>
    </row>
    <row r="260" spans="2:51" s="6" customFormat="1" ht="15.75" customHeight="1">
      <c r="B260" s="119"/>
      <c r="E260" s="120"/>
      <c r="F260" s="181" t="s">
        <v>378</v>
      </c>
      <c r="G260" s="182"/>
      <c r="H260" s="182"/>
      <c r="I260" s="182"/>
      <c r="K260" s="120"/>
      <c r="R260" s="121"/>
      <c r="T260" s="122"/>
      <c r="AA260" s="123"/>
      <c r="AT260" s="120" t="s">
        <v>134</v>
      </c>
      <c r="AU260" s="120" t="s">
        <v>84</v>
      </c>
      <c r="AV260" s="120" t="s">
        <v>19</v>
      </c>
      <c r="AW260" s="120" t="s">
        <v>92</v>
      </c>
      <c r="AX260" s="120" t="s">
        <v>74</v>
      </c>
      <c r="AY260" s="120" t="s">
        <v>116</v>
      </c>
    </row>
    <row r="261" spans="2:51" s="6" customFormat="1" ht="15.75" customHeight="1">
      <c r="B261" s="113"/>
      <c r="E261" s="114"/>
      <c r="F261" s="176" t="s">
        <v>379</v>
      </c>
      <c r="G261" s="177"/>
      <c r="H261" s="177"/>
      <c r="I261" s="177"/>
      <c r="K261" s="115">
        <v>1.044</v>
      </c>
      <c r="R261" s="116"/>
      <c r="T261" s="117"/>
      <c r="AA261" s="118"/>
      <c r="AT261" s="114" t="s">
        <v>134</v>
      </c>
      <c r="AU261" s="114" t="s">
        <v>84</v>
      </c>
      <c r="AV261" s="114" t="s">
        <v>84</v>
      </c>
      <c r="AW261" s="114" t="s">
        <v>92</v>
      </c>
      <c r="AX261" s="114" t="s">
        <v>74</v>
      </c>
      <c r="AY261" s="114" t="s">
        <v>116</v>
      </c>
    </row>
    <row r="262" spans="2:51" s="6" customFormat="1" ht="15.75" customHeight="1">
      <c r="B262" s="119"/>
      <c r="E262" s="120"/>
      <c r="F262" s="181" t="s">
        <v>380</v>
      </c>
      <c r="G262" s="182"/>
      <c r="H262" s="182"/>
      <c r="I262" s="182"/>
      <c r="K262" s="120"/>
      <c r="R262" s="121"/>
      <c r="T262" s="122"/>
      <c r="AA262" s="123"/>
      <c r="AT262" s="120" t="s">
        <v>134</v>
      </c>
      <c r="AU262" s="120" t="s">
        <v>84</v>
      </c>
      <c r="AV262" s="120" t="s">
        <v>19</v>
      </c>
      <c r="AW262" s="120" t="s">
        <v>92</v>
      </c>
      <c r="AX262" s="120" t="s">
        <v>74</v>
      </c>
      <c r="AY262" s="120" t="s">
        <v>116</v>
      </c>
    </row>
    <row r="263" spans="2:51" s="6" customFormat="1" ht="15.75" customHeight="1">
      <c r="B263" s="113"/>
      <c r="E263" s="114"/>
      <c r="F263" s="176" t="s">
        <v>381</v>
      </c>
      <c r="G263" s="177"/>
      <c r="H263" s="177"/>
      <c r="I263" s="177"/>
      <c r="K263" s="115">
        <v>0.36</v>
      </c>
      <c r="R263" s="116"/>
      <c r="T263" s="117"/>
      <c r="AA263" s="118"/>
      <c r="AT263" s="114" t="s">
        <v>134</v>
      </c>
      <c r="AU263" s="114" t="s">
        <v>84</v>
      </c>
      <c r="AV263" s="114" t="s">
        <v>84</v>
      </c>
      <c r="AW263" s="114" t="s">
        <v>92</v>
      </c>
      <c r="AX263" s="114" t="s">
        <v>74</v>
      </c>
      <c r="AY263" s="114" t="s">
        <v>116</v>
      </c>
    </row>
    <row r="264" spans="2:64" s="6" customFormat="1" ht="27" customHeight="1">
      <c r="B264" s="19"/>
      <c r="C264" s="105" t="s">
        <v>382</v>
      </c>
      <c r="D264" s="105" t="s">
        <v>117</v>
      </c>
      <c r="E264" s="106" t="s">
        <v>383</v>
      </c>
      <c r="F264" s="171" t="s">
        <v>384</v>
      </c>
      <c r="G264" s="172"/>
      <c r="H264" s="172"/>
      <c r="I264" s="172"/>
      <c r="J264" s="107" t="s">
        <v>138</v>
      </c>
      <c r="K264" s="108">
        <v>135.5</v>
      </c>
      <c r="L264" s="173"/>
      <c r="M264" s="172"/>
      <c r="N264" s="173">
        <f>ROUND($L$264*$K$264,2)</f>
        <v>0</v>
      </c>
      <c r="O264" s="172"/>
      <c r="P264" s="172"/>
      <c r="Q264" s="172"/>
      <c r="R264" s="20"/>
      <c r="T264" s="109"/>
      <c r="U264" s="26" t="s">
        <v>39</v>
      </c>
      <c r="V264" s="110">
        <v>0.027</v>
      </c>
      <c r="W264" s="110">
        <f>$V$264*$K$264</f>
        <v>3.6585</v>
      </c>
      <c r="X264" s="110">
        <v>0</v>
      </c>
      <c r="Y264" s="110">
        <f>$X$264*$K$264</f>
        <v>0</v>
      </c>
      <c r="Z264" s="110">
        <v>0</v>
      </c>
      <c r="AA264" s="111">
        <f>$Z$264*$K$264</f>
        <v>0</v>
      </c>
      <c r="AR264" s="6" t="s">
        <v>121</v>
      </c>
      <c r="AT264" s="6" t="s">
        <v>117</v>
      </c>
      <c r="AU264" s="6" t="s">
        <v>84</v>
      </c>
      <c r="AY264" s="6" t="s">
        <v>116</v>
      </c>
      <c r="BE264" s="112">
        <f>IF($U$264="základní",$N$264,0)</f>
        <v>0</v>
      </c>
      <c r="BF264" s="112">
        <f>IF($U$264="snížená",$N$264,0)</f>
        <v>0</v>
      </c>
      <c r="BG264" s="112">
        <f>IF($U$264="zákl. přenesená",$N$264,0)</f>
        <v>0</v>
      </c>
      <c r="BH264" s="112">
        <f>IF($U$264="sníž. přenesená",$N$264,0)</f>
        <v>0</v>
      </c>
      <c r="BI264" s="112">
        <f>IF($U$264="nulová",$N$264,0)</f>
        <v>0</v>
      </c>
      <c r="BJ264" s="6" t="s">
        <v>19</v>
      </c>
      <c r="BK264" s="112">
        <f>ROUND($L$264*$K$264,2)</f>
        <v>0</v>
      </c>
      <c r="BL264" s="6" t="s">
        <v>121</v>
      </c>
    </row>
    <row r="265" spans="2:51" s="6" customFormat="1" ht="15.75" customHeight="1">
      <c r="B265" s="119"/>
      <c r="E265" s="120"/>
      <c r="F265" s="181" t="s">
        <v>385</v>
      </c>
      <c r="G265" s="182"/>
      <c r="H265" s="182"/>
      <c r="I265" s="182"/>
      <c r="K265" s="120"/>
      <c r="R265" s="121"/>
      <c r="T265" s="122"/>
      <c r="AA265" s="123"/>
      <c r="AT265" s="120" t="s">
        <v>134</v>
      </c>
      <c r="AU265" s="120" t="s">
        <v>84</v>
      </c>
      <c r="AV265" s="120" t="s">
        <v>19</v>
      </c>
      <c r="AW265" s="120" t="s">
        <v>92</v>
      </c>
      <c r="AX265" s="120" t="s">
        <v>74</v>
      </c>
      <c r="AY265" s="120" t="s">
        <v>116</v>
      </c>
    </row>
    <row r="266" spans="2:51" s="6" customFormat="1" ht="15.75" customHeight="1">
      <c r="B266" s="113"/>
      <c r="E266" s="114"/>
      <c r="F266" s="176" t="s">
        <v>386</v>
      </c>
      <c r="G266" s="177"/>
      <c r="H266" s="177"/>
      <c r="I266" s="177"/>
      <c r="K266" s="115">
        <v>135.5</v>
      </c>
      <c r="R266" s="116"/>
      <c r="T266" s="117"/>
      <c r="AA266" s="118"/>
      <c r="AT266" s="114" t="s">
        <v>134</v>
      </c>
      <c r="AU266" s="114" t="s">
        <v>84</v>
      </c>
      <c r="AV266" s="114" t="s">
        <v>84</v>
      </c>
      <c r="AW266" s="114" t="s">
        <v>92</v>
      </c>
      <c r="AX266" s="114" t="s">
        <v>74</v>
      </c>
      <c r="AY266" s="114" t="s">
        <v>116</v>
      </c>
    </row>
    <row r="267" spans="2:64" s="6" customFormat="1" ht="27" customHeight="1">
      <c r="B267" s="19"/>
      <c r="C267" s="105" t="s">
        <v>387</v>
      </c>
      <c r="D267" s="105" t="s">
        <v>117</v>
      </c>
      <c r="E267" s="106" t="s">
        <v>388</v>
      </c>
      <c r="F267" s="171" t="s">
        <v>389</v>
      </c>
      <c r="G267" s="172"/>
      <c r="H267" s="172"/>
      <c r="I267" s="172"/>
      <c r="J267" s="107" t="s">
        <v>138</v>
      </c>
      <c r="K267" s="108">
        <v>135.5</v>
      </c>
      <c r="L267" s="173"/>
      <c r="M267" s="172"/>
      <c r="N267" s="173">
        <f>ROUND($L$267*$K$267,2)</f>
        <v>0</v>
      </c>
      <c r="O267" s="172"/>
      <c r="P267" s="172"/>
      <c r="Q267" s="172"/>
      <c r="R267" s="20"/>
      <c r="T267" s="109"/>
      <c r="U267" s="26" t="s">
        <v>39</v>
      </c>
      <c r="V267" s="110">
        <v>0.025</v>
      </c>
      <c r="W267" s="110">
        <f>$V$267*$K$267</f>
        <v>3.3875</v>
      </c>
      <c r="X267" s="110">
        <v>0</v>
      </c>
      <c r="Y267" s="110">
        <f>$X$267*$K$267</f>
        <v>0</v>
      </c>
      <c r="Z267" s="110">
        <v>0</v>
      </c>
      <c r="AA267" s="111">
        <f>$Z$267*$K$267</f>
        <v>0</v>
      </c>
      <c r="AR267" s="6" t="s">
        <v>121</v>
      </c>
      <c r="AT267" s="6" t="s">
        <v>117</v>
      </c>
      <c r="AU267" s="6" t="s">
        <v>84</v>
      </c>
      <c r="AY267" s="6" t="s">
        <v>116</v>
      </c>
      <c r="BE267" s="112">
        <f>IF($U$267="základní",$N$267,0)</f>
        <v>0</v>
      </c>
      <c r="BF267" s="112">
        <f>IF($U$267="snížená",$N$267,0)</f>
        <v>0</v>
      </c>
      <c r="BG267" s="112">
        <f>IF($U$267="zákl. přenesená",$N$267,0)</f>
        <v>0</v>
      </c>
      <c r="BH267" s="112">
        <f>IF($U$267="sníž. přenesená",$N$267,0)</f>
        <v>0</v>
      </c>
      <c r="BI267" s="112">
        <f>IF($U$267="nulová",$N$267,0)</f>
        <v>0</v>
      </c>
      <c r="BJ267" s="6" t="s">
        <v>19</v>
      </c>
      <c r="BK267" s="112">
        <f>ROUND($L$267*$K$267,2)</f>
        <v>0</v>
      </c>
      <c r="BL267" s="6" t="s">
        <v>121</v>
      </c>
    </row>
    <row r="268" spans="2:51" s="6" customFormat="1" ht="15.75" customHeight="1">
      <c r="B268" s="119"/>
      <c r="E268" s="120"/>
      <c r="F268" s="181" t="s">
        <v>385</v>
      </c>
      <c r="G268" s="182"/>
      <c r="H268" s="182"/>
      <c r="I268" s="182"/>
      <c r="K268" s="120"/>
      <c r="R268" s="121"/>
      <c r="T268" s="122"/>
      <c r="AA268" s="123"/>
      <c r="AT268" s="120" t="s">
        <v>134</v>
      </c>
      <c r="AU268" s="120" t="s">
        <v>84</v>
      </c>
      <c r="AV268" s="120" t="s">
        <v>19</v>
      </c>
      <c r="AW268" s="120" t="s">
        <v>92</v>
      </c>
      <c r="AX268" s="120" t="s">
        <v>74</v>
      </c>
      <c r="AY268" s="120" t="s">
        <v>116</v>
      </c>
    </row>
    <row r="269" spans="2:51" s="6" customFormat="1" ht="15.75" customHeight="1">
      <c r="B269" s="113"/>
      <c r="E269" s="114"/>
      <c r="F269" s="176" t="s">
        <v>386</v>
      </c>
      <c r="G269" s="177"/>
      <c r="H269" s="177"/>
      <c r="I269" s="177"/>
      <c r="K269" s="115">
        <v>135.5</v>
      </c>
      <c r="R269" s="116"/>
      <c r="T269" s="117"/>
      <c r="AA269" s="118"/>
      <c r="AT269" s="114" t="s">
        <v>134</v>
      </c>
      <c r="AU269" s="114" t="s">
        <v>84</v>
      </c>
      <c r="AV269" s="114" t="s">
        <v>84</v>
      </c>
      <c r="AW269" s="114" t="s">
        <v>92</v>
      </c>
      <c r="AX269" s="114" t="s">
        <v>74</v>
      </c>
      <c r="AY269" s="114" t="s">
        <v>116</v>
      </c>
    </row>
    <row r="270" spans="2:64" s="6" customFormat="1" ht="27" customHeight="1">
      <c r="B270" s="19"/>
      <c r="C270" s="124" t="s">
        <v>390</v>
      </c>
      <c r="D270" s="124" t="s">
        <v>253</v>
      </c>
      <c r="E270" s="125" t="s">
        <v>391</v>
      </c>
      <c r="F270" s="178" t="s">
        <v>392</v>
      </c>
      <c r="G270" s="179"/>
      <c r="H270" s="179"/>
      <c r="I270" s="179"/>
      <c r="J270" s="126" t="s">
        <v>138</v>
      </c>
      <c r="K270" s="127">
        <v>129.7</v>
      </c>
      <c r="L270" s="180"/>
      <c r="M270" s="179"/>
      <c r="N270" s="180">
        <f>ROUND($L$270*$K$270,2)</f>
        <v>0</v>
      </c>
      <c r="O270" s="172"/>
      <c r="P270" s="172"/>
      <c r="Q270" s="172"/>
      <c r="R270" s="20"/>
      <c r="T270" s="109"/>
      <c r="U270" s="26" t="s">
        <v>39</v>
      </c>
      <c r="V270" s="110">
        <v>0</v>
      </c>
      <c r="W270" s="110">
        <f>$V$270*$K$270</f>
        <v>0</v>
      </c>
      <c r="X270" s="110">
        <v>0.113</v>
      </c>
      <c r="Y270" s="110">
        <f>$X$270*$K$270</f>
        <v>14.656099999999999</v>
      </c>
      <c r="Z270" s="110">
        <v>0</v>
      </c>
      <c r="AA270" s="111">
        <f>$Z$270*$K$270</f>
        <v>0</v>
      </c>
      <c r="AR270" s="6" t="s">
        <v>145</v>
      </c>
      <c r="AT270" s="6" t="s">
        <v>253</v>
      </c>
      <c r="AU270" s="6" t="s">
        <v>84</v>
      </c>
      <c r="AY270" s="6" t="s">
        <v>116</v>
      </c>
      <c r="BE270" s="112">
        <f>IF($U$270="základní",$N$270,0)</f>
        <v>0</v>
      </c>
      <c r="BF270" s="112">
        <f>IF($U$270="snížená",$N$270,0)</f>
        <v>0</v>
      </c>
      <c r="BG270" s="112">
        <f>IF($U$270="zákl. přenesená",$N$270,0)</f>
        <v>0</v>
      </c>
      <c r="BH270" s="112">
        <f>IF($U$270="sníž. přenesená",$N$270,0)</f>
        <v>0</v>
      </c>
      <c r="BI270" s="112">
        <f>IF($U$270="nulová",$N$270,0)</f>
        <v>0</v>
      </c>
      <c r="BJ270" s="6" t="s">
        <v>19</v>
      </c>
      <c r="BK270" s="112">
        <f>ROUND($L$270*$K$270,2)</f>
        <v>0</v>
      </c>
      <c r="BL270" s="6" t="s">
        <v>121</v>
      </c>
    </row>
    <row r="271" spans="2:51" s="6" customFormat="1" ht="15.75" customHeight="1">
      <c r="B271" s="113"/>
      <c r="E271" s="114"/>
      <c r="F271" s="176" t="s">
        <v>393</v>
      </c>
      <c r="G271" s="177"/>
      <c r="H271" s="177"/>
      <c r="I271" s="177"/>
      <c r="K271" s="115">
        <v>129.7</v>
      </c>
      <c r="R271" s="116"/>
      <c r="T271" s="117"/>
      <c r="AA271" s="118"/>
      <c r="AT271" s="114" t="s">
        <v>134</v>
      </c>
      <c r="AU271" s="114" t="s">
        <v>84</v>
      </c>
      <c r="AV271" s="114" t="s">
        <v>84</v>
      </c>
      <c r="AW271" s="114" t="s">
        <v>92</v>
      </c>
      <c r="AX271" s="114" t="s">
        <v>74</v>
      </c>
      <c r="AY271" s="114" t="s">
        <v>116</v>
      </c>
    </row>
    <row r="272" spans="2:64" s="6" customFormat="1" ht="27" customHeight="1">
      <c r="B272" s="19"/>
      <c r="C272" s="124" t="s">
        <v>394</v>
      </c>
      <c r="D272" s="124" t="s">
        <v>253</v>
      </c>
      <c r="E272" s="125" t="s">
        <v>395</v>
      </c>
      <c r="F272" s="178" t="s">
        <v>396</v>
      </c>
      <c r="G272" s="179"/>
      <c r="H272" s="179"/>
      <c r="I272" s="179"/>
      <c r="J272" s="126" t="s">
        <v>138</v>
      </c>
      <c r="K272" s="127">
        <v>5.75</v>
      </c>
      <c r="L272" s="180"/>
      <c r="M272" s="179"/>
      <c r="N272" s="180">
        <f>ROUND($L$272*$K$272,2)</f>
        <v>0</v>
      </c>
      <c r="O272" s="172"/>
      <c r="P272" s="172"/>
      <c r="Q272" s="172"/>
      <c r="R272" s="20"/>
      <c r="T272" s="109"/>
      <c r="U272" s="26" t="s">
        <v>39</v>
      </c>
      <c r="V272" s="110">
        <v>0</v>
      </c>
      <c r="W272" s="110">
        <f>$V$272*$K$272</f>
        <v>0</v>
      </c>
      <c r="X272" s="110">
        <v>0.131</v>
      </c>
      <c r="Y272" s="110">
        <f>$X$272*$K$272</f>
        <v>0.75325</v>
      </c>
      <c r="Z272" s="110">
        <v>0</v>
      </c>
      <c r="AA272" s="111">
        <f>$Z$272*$K$272</f>
        <v>0</v>
      </c>
      <c r="AR272" s="6" t="s">
        <v>145</v>
      </c>
      <c r="AT272" s="6" t="s">
        <v>253</v>
      </c>
      <c r="AU272" s="6" t="s">
        <v>84</v>
      </c>
      <c r="AY272" s="6" t="s">
        <v>116</v>
      </c>
      <c r="BE272" s="112">
        <f>IF($U$272="základní",$N$272,0)</f>
        <v>0</v>
      </c>
      <c r="BF272" s="112">
        <f>IF($U$272="snížená",$N$272,0)</f>
        <v>0</v>
      </c>
      <c r="BG272" s="112">
        <f>IF($U$272="zákl. přenesená",$N$272,0)</f>
        <v>0</v>
      </c>
      <c r="BH272" s="112">
        <f>IF($U$272="sníž. přenesená",$N$272,0)</f>
        <v>0</v>
      </c>
      <c r="BI272" s="112">
        <f>IF($U$272="nulová",$N$272,0)</f>
        <v>0</v>
      </c>
      <c r="BJ272" s="6" t="s">
        <v>19</v>
      </c>
      <c r="BK272" s="112">
        <f>ROUND($L$272*$K$272,2)</f>
        <v>0</v>
      </c>
      <c r="BL272" s="6" t="s">
        <v>121</v>
      </c>
    </row>
    <row r="273" spans="2:51" s="6" customFormat="1" ht="15.75" customHeight="1">
      <c r="B273" s="113"/>
      <c r="E273" s="114"/>
      <c r="F273" s="176" t="s">
        <v>397</v>
      </c>
      <c r="G273" s="177"/>
      <c r="H273" s="177"/>
      <c r="I273" s="177"/>
      <c r="K273" s="115">
        <v>5.75</v>
      </c>
      <c r="R273" s="116"/>
      <c r="T273" s="117"/>
      <c r="AA273" s="118"/>
      <c r="AT273" s="114" t="s">
        <v>134</v>
      </c>
      <c r="AU273" s="114" t="s">
        <v>84</v>
      </c>
      <c r="AV273" s="114" t="s">
        <v>84</v>
      </c>
      <c r="AW273" s="114" t="s">
        <v>92</v>
      </c>
      <c r="AX273" s="114" t="s">
        <v>74</v>
      </c>
      <c r="AY273" s="114" t="s">
        <v>116</v>
      </c>
    </row>
    <row r="274" spans="2:64" s="6" customFormat="1" ht="27" customHeight="1">
      <c r="B274" s="19"/>
      <c r="C274" s="105" t="s">
        <v>398</v>
      </c>
      <c r="D274" s="105" t="s">
        <v>117</v>
      </c>
      <c r="E274" s="106" t="s">
        <v>399</v>
      </c>
      <c r="F274" s="171" t="s">
        <v>400</v>
      </c>
      <c r="G274" s="172"/>
      <c r="H274" s="172"/>
      <c r="I274" s="172"/>
      <c r="J274" s="107" t="s">
        <v>138</v>
      </c>
      <c r="K274" s="108">
        <v>135.45</v>
      </c>
      <c r="L274" s="173"/>
      <c r="M274" s="172"/>
      <c r="N274" s="173">
        <f>ROUND($L$274*$K$274,2)</f>
        <v>0</v>
      </c>
      <c r="O274" s="172"/>
      <c r="P274" s="172"/>
      <c r="Q274" s="172"/>
      <c r="R274" s="20"/>
      <c r="T274" s="109"/>
      <c r="U274" s="26" t="s">
        <v>39</v>
      </c>
      <c r="V274" s="110">
        <v>0.5</v>
      </c>
      <c r="W274" s="110">
        <f>$V$274*$K$274</f>
        <v>67.725</v>
      </c>
      <c r="X274" s="110">
        <v>0.08425</v>
      </c>
      <c r="Y274" s="110">
        <f>$X$274*$K$274</f>
        <v>11.4116625</v>
      </c>
      <c r="Z274" s="110">
        <v>0</v>
      </c>
      <c r="AA274" s="111">
        <f>$Z$274*$K$274</f>
        <v>0</v>
      </c>
      <c r="AR274" s="6" t="s">
        <v>121</v>
      </c>
      <c r="AT274" s="6" t="s">
        <v>117</v>
      </c>
      <c r="AU274" s="6" t="s">
        <v>84</v>
      </c>
      <c r="AY274" s="6" t="s">
        <v>116</v>
      </c>
      <c r="BE274" s="112">
        <f>IF($U$274="základní",$N$274,0)</f>
        <v>0</v>
      </c>
      <c r="BF274" s="112">
        <f>IF($U$274="snížená",$N$274,0)</f>
        <v>0</v>
      </c>
      <c r="BG274" s="112">
        <f>IF($U$274="zákl. přenesená",$N$274,0)</f>
        <v>0</v>
      </c>
      <c r="BH274" s="112">
        <f>IF($U$274="sníž. přenesená",$N$274,0)</f>
        <v>0</v>
      </c>
      <c r="BI274" s="112">
        <f>IF($U$274="nulová",$N$274,0)</f>
        <v>0</v>
      </c>
      <c r="BJ274" s="6" t="s">
        <v>19</v>
      </c>
      <c r="BK274" s="112">
        <f>ROUND($L$274*$K$274,2)</f>
        <v>0</v>
      </c>
      <c r="BL274" s="6" t="s">
        <v>121</v>
      </c>
    </row>
    <row r="275" spans="2:51" s="6" customFormat="1" ht="15.75" customHeight="1">
      <c r="B275" s="113"/>
      <c r="E275" s="114"/>
      <c r="F275" s="176" t="s">
        <v>401</v>
      </c>
      <c r="G275" s="177"/>
      <c r="H275" s="177"/>
      <c r="I275" s="177"/>
      <c r="K275" s="115">
        <v>135.45</v>
      </c>
      <c r="R275" s="116"/>
      <c r="T275" s="117"/>
      <c r="AA275" s="118"/>
      <c r="AT275" s="114" t="s">
        <v>134</v>
      </c>
      <c r="AU275" s="114" t="s">
        <v>84</v>
      </c>
      <c r="AV275" s="114" t="s">
        <v>84</v>
      </c>
      <c r="AW275" s="114" t="s">
        <v>92</v>
      </c>
      <c r="AX275" s="114" t="s">
        <v>74</v>
      </c>
      <c r="AY275" s="114" t="s">
        <v>116</v>
      </c>
    </row>
    <row r="276" spans="2:64" s="6" customFormat="1" ht="15.75" customHeight="1">
      <c r="B276" s="19"/>
      <c r="C276" s="105" t="s">
        <v>402</v>
      </c>
      <c r="D276" s="105" t="s">
        <v>117</v>
      </c>
      <c r="E276" s="106" t="s">
        <v>403</v>
      </c>
      <c r="F276" s="171" t="s">
        <v>404</v>
      </c>
      <c r="G276" s="172"/>
      <c r="H276" s="172"/>
      <c r="I276" s="172"/>
      <c r="J276" s="107" t="s">
        <v>138</v>
      </c>
      <c r="K276" s="108">
        <v>895</v>
      </c>
      <c r="L276" s="173"/>
      <c r="M276" s="172"/>
      <c r="N276" s="173">
        <f>ROUND($L$276*$K$276,2)</f>
        <v>0</v>
      </c>
      <c r="O276" s="172"/>
      <c r="P276" s="172"/>
      <c r="Q276" s="172"/>
      <c r="R276" s="20"/>
      <c r="T276" s="109"/>
      <c r="U276" s="26" t="s">
        <v>39</v>
      </c>
      <c r="V276" s="110">
        <v>0.024</v>
      </c>
      <c r="W276" s="110">
        <f>$V$276*$K$276</f>
        <v>21.48</v>
      </c>
      <c r="X276" s="110">
        <v>0</v>
      </c>
      <c r="Y276" s="110">
        <f>$X$276*$K$276</f>
        <v>0</v>
      </c>
      <c r="Z276" s="110">
        <v>0</v>
      </c>
      <c r="AA276" s="111">
        <f>$Z$276*$K$276</f>
        <v>0</v>
      </c>
      <c r="AR276" s="6" t="s">
        <v>121</v>
      </c>
      <c r="AT276" s="6" t="s">
        <v>117</v>
      </c>
      <c r="AU276" s="6" t="s">
        <v>84</v>
      </c>
      <c r="AY276" s="6" t="s">
        <v>116</v>
      </c>
      <c r="BE276" s="112">
        <f>IF($U$276="základní",$N$276,0)</f>
        <v>0</v>
      </c>
      <c r="BF276" s="112">
        <f>IF($U$276="snížená",$N$276,0)</f>
        <v>0</v>
      </c>
      <c r="BG276" s="112">
        <f>IF($U$276="zákl. přenesená",$N$276,0)</f>
        <v>0</v>
      </c>
      <c r="BH276" s="112">
        <f>IF($U$276="sníž. přenesená",$N$276,0)</f>
        <v>0</v>
      </c>
      <c r="BI276" s="112">
        <f>IF($U$276="nulová",$N$276,0)</f>
        <v>0</v>
      </c>
      <c r="BJ276" s="6" t="s">
        <v>19</v>
      </c>
      <c r="BK276" s="112">
        <f>ROUND($L$276*$K$276,2)</f>
        <v>0</v>
      </c>
      <c r="BL276" s="6" t="s">
        <v>121</v>
      </c>
    </row>
    <row r="277" spans="2:51" s="6" customFormat="1" ht="15.75" customHeight="1">
      <c r="B277" s="113"/>
      <c r="E277" s="114"/>
      <c r="F277" s="176" t="s">
        <v>405</v>
      </c>
      <c r="G277" s="177"/>
      <c r="H277" s="177"/>
      <c r="I277" s="177"/>
      <c r="K277" s="115">
        <v>895</v>
      </c>
      <c r="R277" s="116"/>
      <c r="T277" s="117"/>
      <c r="AA277" s="118"/>
      <c r="AT277" s="114" t="s">
        <v>134</v>
      </c>
      <c r="AU277" s="114" t="s">
        <v>84</v>
      </c>
      <c r="AV277" s="114" t="s">
        <v>84</v>
      </c>
      <c r="AW277" s="114" t="s">
        <v>92</v>
      </c>
      <c r="AX277" s="114" t="s">
        <v>74</v>
      </c>
      <c r="AY277" s="114" t="s">
        <v>116</v>
      </c>
    </row>
    <row r="278" spans="2:64" s="6" customFormat="1" ht="15.75" customHeight="1">
      <c r="B278" s="19"/>
      <c r="C278" s="105" t="s">
        <v>406</v>
      </c>
      <c r="D278" s="105" t="s">
        <v>117</v>
      </c>
      <c r="E278" s="106" t="s">
        <v>407</v>
      </c>
      <c r="F278" s="171" t="s">
        <v>408</v>
      </c>
      <c r="G278" s="172"/>
      <c r="H278" s="172"/>
      <c r="I278" s="172"/>
      <c r="J278" s="107" t="s">
        <v>138</v>
      </c>
      <c r="K278" s="108">
        <v>244.6</v>
      </c>
      <c r="L278" s="173"/>
      <c r="M278" s="172"/>
      <c r="N278" s="173">
        <f>ROUND($L$278*$K$278,2)</f>
        <v>0</v>
      </c>
      <c r="O278" s="172"/>
      <c r="P278" s="172"/>
      <c r="Q278" s="172"/>
      <c r="R278" s="20"/>
      <c r="T278" s="109"/>
      <c r="U278" s="26" t="s">
        <v>39</v>
      </c>
      <c r="V278" s="110">
        <v>0.023</v>
      </c>
      <c r="W278" s="110">
        <f>$V$278*$K$278</f>
        <v>5.6258</v>
      </c>
      <c r="X278" s="110">
        <v>0</v>
      </c>
      <c r="Y278" s="110">
        <f>$X$278*$K$278</f>
        <v>0</v>
      </c>
      <c r="Z278" s="110">
        <v>0</v>
      </c>
      <c r="AA278" s="111">
        <f>$Z$278*$K$278</f>
        <v>0</v>
      </c>
      <c r="AR278" s="6" t="s">
        <v>121</v>
      </c>
      <c r="AT278" s="6" t="s">
        <v>117</v>
      </c>
      <c r="AU278" s="6" t="s">
        <v>84</v>
      </c>
      <c r="AY278" s="6" t="s">
        <v>116</v>
      </c>
      <c r="BE278" s="112">
        <f>IF($U$278="základní",$N$278,0)</f>
        <v>0</v>
      </c>
      <c r="BF278" s="112">
        <f>IF($U$278="snížená",$N$278,0)</f>
        <v>0</v>
      </c>
      <c r="BG278" s="112">
        <f>IF($U$278="zákl. přenesená",$N$278,0)</f>
        <v>0</v>
      </c>
      <c r="BH278" s="112">
        <f>IF($U$278="sníž. přenesená",$N$278,0)</f>
        <v>0</v>
      </c>
      <c r="BI278" s="112">
        <f>IF($U$278="nulová",$N$278,0)</f>
        <v>0</v>
      </c>
      <c r="BJ278" s="6" t="s">
        <v>19</v>
      </c>
      <c r="BK278" s="112">
        <f>ROUND($L$278*$K$278,2)</f>
        <v>0</v>
      </c>
      <c r="BL278" s="6" t="s">
        <v>121</v>
      </c>
    </row>
    <row r="279" spans="2:64" s="6" customFormat="1" ht="15.75" customHeight="1">
      <c r="B279" s="19"/>
      <c r="C279" s="105" t="s">
        <v>409</v>
      </c>
      <c r="D279" s="105" t="s">
        <v>117</v>
      </c>
      <c r="E279" s="106" t="s">
        <v>410</v>
      </c>
      <c r="F279" s="171" t="s">
        <v>411</v>
      </c>
      <c r="G279" s="172"/>
      <c r="H279" s="172"/>
      <c r="I279" s="172"/>
      <c r="J279" s="107" t="s">
        <v>138</v>
      </c>
      <c r="K279" s="108">
        <v>62.4</v>
      </c>
      <c r="L279" s="173"/>
      <c r="M279" s="172"/>
      <c r="N279" s="173">
        <f>ROUND($L$279*$K$279,2)</f>
        <v>0</v>
      </c>
      <c r="O279" s="172"/>
      <c r="P279" s="172"/>
      <c r="Q279" s="172"/>
      <c r="R279" s="20"/>
      <c r="T279" s="109"/>
      <c r="U279" s="26" t="s">
        <v>39</v>
      </c>
      <c r="V279" s="110">
        <v>0.025</v>
      </c>
      <c r="W279" s="110">
        <f>$V$279*$K$279</f>
        <v>1.56</v>
      </c>
      <c r="X279" s="110">
        <v>0</v>
      </c>
      <c r="Y279" s="110">
        <f>$X$279*$K$279</f>
        <v>0</v>
      </c>
      <c r="Z279" s="110">
        <v>0</v>
      </c>
      <c r="AA279" s="111">
        <f>$Z$279*$K$279</f>
        <v>0</v>
      </c>
      <c r="AR279" s="6" t="s">
        <v>121</v>
      </c>
      <c r="AT279" s="6" t="s">
        <v>117</v>
      </c>
      <c r="AU279" s="6" t="s">
        <v>84</v>
      </c>
      <c r="AY279" s="6" t="s">
        <v>116</v>
      </c>
      <c r="BE279" s="112">
        <f>IF($U$279="základní",$N$279,0)</f>
        <v>0</v>
      </c>
      <c r="BF279" s="112">
        <f>IF($U$279="snížená",$N$279,0)</f>
        <v>0</v>
      </c>
      <c r="BG279" s="112">
        <f>IF($U$279="zákl. přenesená",$N$279,0)</f>
        <v>0</v>
      </c>
      <c r="BH279" s="112">
        <f>IF($U$279="sníž. přenesená",$N$279,0)</f>
        <v>0</v>
      </c>
      <c r="BI279" s="112">
        <f>IF($U$279="nulová",$N$279,0)</f>
        <v>0</v>
      </c>
      <c r="BJ279" s="6" t="s">
        <v>19</v>
      </c>
      <c r="BK279" s="112">
        <f>ROUND($L$279*$K$279,2)</f>
        <v>0</v>
      </c>
      <c r="BL279" s="6" t="s">
        <v>121</v>
      </c>
    </row>
    <row r="280" spans="2:64" s="6" customFormat="1" ht="15.75" customHeight="1">
      <c r="B280" s="19"/>
      <c r="C280" s="105" t="s">
        <v>412</v>
      </c>
      <c r="D280" s="105" t="s">
        <v>117</v>
      </c>
      <c r="E280" s="106" t="s">
        <v>413</v>
      </c>
      <c r="F280" s="171" t="s">
        <v>414</v>
      </c>
      <c r="G280" s="172"/>
      <c r="H280" s="172"/>
      <c r="I280" s="172"/>
      <c r="J280" s="107" t="s">
        <v>138</v>
      </c>
      <c r="K280" s="108">
        <v>496.4</v>
      </c>
      <c r="L280" s="173"/>
      <c r="M280" s="172"/>
      <c r="N280" s="173">
        <f>ROUND($L$280*$K$280,2)</f>
        <v>0</v>
      </c>
      <c r="O280" s="172"/>
      <c r="P280" s="172"/>
      <c r="Q280" s="172"/>
      <c r="R280" s="20"/>
      <c r="T280" s="109"/>
      <c r="U280" s="26" t="s">
        <v>39</v>
      </c>
      <c r="V280" s="110">
        <v>0.026</v>
      </c>
      <c r="W280" s="110">
        <f>$V$280*$K$280</f>
        <v>12.9064</v>
      </c>
      <c r="X280" s="110">
        <v>0</v>
      </c>
      <c r="Y280" s="110">
        <f>$X$280*$K$280</f>
        <v>0</v>
      </c>
      <c r="Z280" s="110">
        <v>0</v>
      </c>
      <c r="AA280" s="111">
        <f>$Z$280*$K$280</f>
        <v>0</v>
      </c>
      <c r="AR280" s="6" t="s">
        <v>121</v>
      </c>
      <c r="AT280" s="6" t="s">
        <v>117</v>
      </c>
      <c r="AU280" s="6" t="s">
        <v>84</v>
      </c>
      <c r="AY280" s="6" t="s">
        <v>116</v>
      </c>
      <c r="BE280" s="112">
        <f>IF($U$280="základní",$N$280,0)</f>
        <v>0</v>
      </c>
      <c r="BF280" s="112">
        <f>IF($U$280="snížená",$N$280,0)</f>
        <v>0</v>
      </c>
      <c r="BG280" s="112">
        <f>IF($U$280="zákl. přenesená",$N$280,0)</f>
        <v>0</v>
      </c>
      <c r="BH280" s="112">
        <f>IF($U$280="sníž. přenesená",$N$280,0)</f>
        <v>0</v>
      </c>
      <c r="BI280" s="112">
        <f>IF($U$280="nulová",$N$280,0)</f>
        <v>0</v>
      </c>
      <c r="BJ280" s="6" t="s">
        <v>19</v>
      </c>
      <c r="BK280" s="112">
        <f>ROUND($L$280*$K$280,2)</f>
        <v>0</v>
      </c>
      <c r="BL280" s="6" t="s">
        <v>121</v>
      </c>
    </row>
    <row r="281" spans="2:51" s="6" customFormat="1" ht="15.75" customHeight="1">
      <c r="B281" s="113"/>
      <c r="E281" s="114"/>
      <c r="F281" s="176" t="s">
        <v>415</v>
      </c>
      <c r="G281" s="177"/>
      <c r="H281" s="177"/>
      <c r="I281" s="177"/>
      <c r="K281" s="115">
        <v>496.4</v>
      </c>
      <c r="R281" s="116"/>
      <c r="T281" s="117"/>
      <c r="AA281" s="118"/>
      <c r="AT281" s="114" t="s">
        <v>134</v>
      </c>
      <c r="AU281" s="114" t="s">
        <v>84</v>
      </c>
      <c r="AV281" s="114" t="s">
        <v>84</v>
      </c>
      <c r="AW281" s="114" t="s">
        <v>92</v>
      </c>
      <c r="AX281" s="114" t="s">
        <v>74</v>
      </c>
      <c r="AY281" s="114" t="s">
        <v>116</v>
      </c>
    </row>
    <row r="282" spans="2:64" s="6" customFormat="1" ht="15.75" customHeight="1">
      <c r="B282" s="19"/>
      <c r="C282" s="105" t="s">
        <v>416</v>
      </c>
      <c r="D282" s="105" t="s">
        <v>117</v>
      </c>
      <c r="E282" s="106" t="s">
        <v>417</v>
      </c>
      <c r="F282" s="171" t="s">
        <v>418</v>
      </c>
      <c r="G282" s="172"/>
      <c r="H282" s="172"/>
      <c r="I282" s="172"/>
      <c r="J282" s="107" t="s">
        <v>138</v>
      </c>
      <c r="K282" s="108">
        <v>551.7</v>
      </c>
      <c r="L282" s="173"/>
      <c r="M282" s="172"/>
      <c r="N282" s="173">
        <f>ROUND($L$282*$K$282,2)</f>
        <v>0</v>
      </c>
      <c r="O282" s="172"/>
      <c r="P282" s="172"/>
      <c r="Q282" s="172"/>
      <c r="R282" s="20"/>
      <c r="T282" s="109"/>
      <c r="U282" s="26" t="s">
        <v>39</v>
      </c>
      <c r="V282" s="110">
        <v>0.029</v>
      </c>
      <c r="W282" s="110">
        <f>$V$282*$K$282</f>
        <v>15.999300000000002</v>
      </c>
      <c r="X282" s="110">
        <v>0</v>
      </c>
      <c r="Y282" s="110">
        <f>$X$282*$K$282</f>
        <v>0</v>
      </c>
      <c r="Z282" s="110">
        <v>0</v>
      </c>
      <c r="AA282" s="111">
        <f>$Z$282*$K$282</f>
        <v>0</v>
      </c>
      <c r="AR282" s="6" t="s">
        <v>121</v>
      </c>
      <c r="AT282" s="6" t="s">
        <v>117</v>
      </c>
      <c r="AU282" s="6" t="s">
        <v>84</v>
      </c>
      <c r="AY282" s="6" t="s">
        <v>116</v>
      </c>
      <c r="BE282" s="112">
        <f>IF($U$282="základní",$N$282,0)</f>
        <v>0</v>
      </c>
      <c r="BF282" s="112">
        <f>IF($U$282="snížená",$N$282,0)</f>
        <v>0</v>
      </c>
      <c r="BG282" s="112">
        <f>IF($U$282="zákl. přenesená",$N$282,0)</f>
        <v>0</v>
      </c>
      <c r="BH282" s="112">
        <f>IF($U$282="sníž. přenesená",$N$282,0)</f>
        <v>0</v>
      </c>
      <c r="BI282" s="112">
        <f>IF($U$282="nulová",$N$282,0)</f>
        <v>0</v>
      </c>
      <c r="BJ282" s="6" t="s">
        <v>19</v>
      </c>
      <c r="BK282" s="112">
        <f>ROUND($L$282*$K$282,2)</f>
        <v>0</v>
      </c>
      <c r="BL282" s="6" t="s">
        <v>121</v>
      </c>
    </row>
    <row r="283" spans="2:64" s="6" customFormat="1" ht="27" customHeight="1">
      <c r="B283" s="19"/>
      <c r="C283" s="105" t="s">
        <v>419</v>
      </c>
      <c r="D283" s="105" t="s">
        <v>117</v>
      </c>
      <c r="E283" s="106" t="s">
        <v>420</v>
      </c>
      <c r="F283" s="171" t="s">
        <v>421</v>
      </c>
      <c r="G283" s="172"/>
      <c r="H283" s="172"/>
      <c r="I283" s="172"/>
      <c r="J283" s="107" t="s">
        <v>138</v>
      </c>
      <c r="K283" s="108">
        <v>2250.2</v>
      </c>
      <c r="L283" s="173"/>
      <c r="M283" s="172"/>
      <c r="N283" s="173">
        <f>ROUND($L$283*$K$283,2)</f>
        <v>0</v>
      </c>
      <c r="O283" s="172"/>
      <c r="P283" s="172"/>
      <c r="Q283" s="172"/>
      <c r="R283" s="20"/>
      <c r="T283" s="109"/>
      <c r="U283" s="26" t="s">
        <v>39</v>
      </c>
      <c r="V283" s="110">
        <v>0.026</v>
      </c>
      <c r="W283" s="110">
        <f>$V$283*$K$283</f>
        <v>58.505199999999995</v>
      </c>
      <c r="X283" s="110">
        <v>0</v>
      </c>
      <c r="Y283" s="110">
        <f>$X$283*$K$283</f>
        <v>0</v>
      </c>
      <c r="Z283" s="110">
        <v>0</v>
      </c>
      <c r="AA283" s="111">
        <f>$Z$283*$K$283</f>
        <v>0</v>
      </c>
      <c r="AR283" s="6" t="s">
        <v>121</v>
      </c>
      <c r="AT283" s="6" t="s">
        <v>117</v>
      </c>
      <c r="AU283" s="6" t="s">
        <v>84</v>
      </c>
      <c r="AY283" s="6" t="s">
        <v>116</v>
      </c>
      <c r="BE283" s="112">
        <f>IF($U$283="základní",$N$283,0)</f>
        <v>0</v>
      </c>
      <c r="BF283" s="112">
        <f>IF($U$283="snížená",$N$283,0)</f>
        <v>0</v>
      </c>
      <c r="BG283" s="112">
        <f>IF($U$283="zákl. přenesená",$N$283,0)</f>
        <v>0</v>
      </c>
      <c r="BH283" s="112">
        <f>IF($U$283="sníž. přenesená",$N$283,0)</f>
        <v>0</v>
      </c>
      <c r="BI283" s="112">
        <f>IF($U$283="nulová",$N$283,0)</f>
        <v>0</v>
      </c>
      <c r="BJ283" s="6" t="s">
        <v>19</v>
      </c>
      <c r="BK283" s="112">
        <f>ROUND($L$283*$K$283,2)</f>
        <v>0</v>
      </c>
      <c r="BL283" s="6" t="s">
        <v>121</v>
      </c>
    </row>
    <row r="284" spans="2:51" s="6" customFormat="1" ht="15.75" customHeight="1">
      <c r="B284" s="113"/>
      <c r="E284" s="114"/>
      <c r="F284" s="176" t="s">
        <v>422</v>
      </c>
      <c r="G284" s="177"/>
      <c r="H284" s="177"/>
      <c r="I284" s="177"/>
      <c r="K284" s="115">
        <v>2250.2</v>
      </c>
      <c r="R284" s="116"/>
      <c r="T284" s="117"/>
      <c r="AA284" s="118"/>
      <c r="AT284" s="114" t="s">
        <v>134</v>
      </c>
      <c r="AU284" s="114" t="s">
        <v>84</v>
      </c>
      <c r="AV284" s="114" t="s">
        <v>84</v>
      </c>
      <c r="AW284" s="114" t="s">
        <v>92</v>
      </c>
      <c r="AX284" s="114" t="s">
        <v>74</v>
      </c>
      <c r="AY284" s="114" t="s">
        <v>116</v>
      </c>
    </row>
    <row r="285" spans="2:64" s="6" customFormat="1" ht="15.75" customHeight="1">
      <c r="B285" s="19"/>
      <c r="C285" s="105" t="s">
        <v>423</v>
      </c>
      <c r="D285" s="105" t="s">
        <v>117</v>
      </c>
      <c r="E285" s="106" t="s">
        <v>424</v>
      </c>
      <c r="F285" s="171" t="s">
        <v>425</v>
      </c>
      <c r="G285" s="172"/>
      <c r="H285" s="172"/>
      <c r="I285" s="172"/>
      <c r="J285" s="107" t="s">
        <v>138</v>
      </c>
      <c r="K285" s="108">
        <v>2250.2</v>
      </c>
      <c r="L285" s="173"/>
      <c r="M285" s="172"/>
      <c r="N285" s="173">
        <f>ROUND($L$285*$K$285,2)</f>
        <v>0</v>
      </c>
      <c r="O285" s="172"/>
      <c r="P285" s="172"/>
      <c r="Q285" s="172"/>
      <c r="R285" s="20"/>
      <c r="T285" s="109"/>
      <c r="U285" s="26" t="s">
        <v>39</v>
      </c>
      <c r="V285" s="110">
        <v>0.002</v>
      </c>
      <c r="W285" s="110">
        <f>$V$285*$K$285</f>
        <v>4.5004</v>
      </c>
      <c r="X285" s="110">
        <v>0</v>
      </c>
      <c r="Y285" s="110">
        <f>$X$285*$K$285</f>
        <v>0</v>
      </c>
      <c r="Z285" s="110">
        <v>0</v>
      </c>
      <c r="AA285" s="111">
        <f>$Z$285*$K$285</f>
        <v>0</v>
      </c>
      <c r="AR285" s="6" t="s">
        <v>121</v>
      </c>
      <c r="AT285" s="6" t="s">
        <v>117</v>
      </c>
      <c r="AU285" s="6" t="s">
        <v>84</v>
      </c>
      <c r="AY285" s="6" t="s">
        <v>116</v>
      </c>
      <c r="BE285" s="112">
        <f>IF($U$285="základní",$N$285,0)</f>
        <v>0</v>
      </c>
      <c r="BF285" s="112">
        <f>IF($U$285="snížená",$N$285,0)</f>
        <v>0</v>
      </c>
      <c r="BG285" s="112">
        <f>IF($U$285="zákl. přenesená",$N$285,0)</f>
        <v>0</v>
      </c>
      <c r="BH285" s="112">
        <f>IF($U$285="sníž. přenesená",$N$285,0)</f>
        <v>0</v>
      </c>
      <c r="BI285" s="112">
        <f>IF($U$285="nulová",$N$285,0)</f>
        <v>0</v>
      </c>
      <c r="BJ285" s="6" t="s">
        <v>19</v>
      </c>
      <c r="BK285" s="112">
        <f>ROUND($L$285*$K$285,2)</f>
        <v>0</v>
      </c>
      <c r="BL285" s="6" t="s">
        <v>121</v>
      </c>
    </row>
    <row r="286" spans="2:64" s="6" customFormat="1" ht="27" customHeight="1">
      <c r="B286" s="19"/>
      <c r="C286" s="105" t="s">
        <v>426</v>
      </c>
      <c r="D286" s="105" t="s">
        <v>117</v>
      </c>
      <c r="E286" s="106" t="s">
        <v>427</v>
      </c>
      <c r="F286" s="171" t="s">
        <v>428</v>
      </c>
      <c r="G286" s="172"/>
      <c r="H286" s="172"/>
      <c r="I286" s="172"/>
      <c r="J286" s="107" t="s">
        <v>138</v>
      </c>
      <c r="K286" s="108">
        <v>2250.2</v>
      </c>
      <c r="L286" s="173"/>
      <c r="M286" s="172"/>
      <c r="N286" s="173">
        <f>ROUND($L$286*$K$286,2)</f>
        <v>0</v>
      </c>
      <c r="O286" s="172"/>
      <c r="P286" s="172"/>
      <c r="Q286" s="172"/>
      <c r="R286" s="20"/>
      <c r="T286" s="109"/>
      <c r="U286" s="26" t="s">
        <v>39</v>
      </c>
      <c r="V286" s="110">
        <v>0.005</v>
      </c>
      <c r="W286" s="110">
        <f>$V$286*$K$286</f>
        <v>11.251</v>
      </c>
      <c r="X286" s="110">
        <v>0.02111</v>
      </c>
      <c r="Y286" s="110">
        <f>$X$286*$K$286</f>
        <v>47.501721999999994</v>
      </c>
      <c r="Z286" s="110">
        <v>0</v>
      </c>
      <c r="AA286" s="111">
        <f>$Z$286*$K$286</f>
        <v>0</v>
      </c>
      <c r="AR286" s="6" t="s">
        <v>121</v>
      </c>
      <c r="AT286" s="6" t="s">
        <v>117</v>
      </c>
      <c r="AU286" s="6" t="s">
        <v>84</v>
      </c>
      <c r="AY286" s="6" t="s">
        <v>116</v>
      </c>
      <c r="BE286" s="112">
        <f>IF($U$286="základní",$N$286,0)</f>
        <v>0</v>
      </c>
      <c r="BF286" s="112">
        <f>IF($U$286="snížená",$N$286,0)</f>
        <v>0</v>
      </c>
      <c r="BG286" s="112">
        <f>IF($U$286="zákl. přenesená",$N$286,0)</f>
        <v>0</v>
      </c>
      <c r="BH286" s="112">
        <f>IF($U$286="sníž. přenesená",$N$286,0)</f>
        <v>0</v>
      </c>
      <c r="BI286" s="112">
        <f>IF($U$286="nulová",$N$286,0)</f>
        <v>0</v>
      </c>
      <c r="BJ286" s="6" t="s">
        <v>19</v>
      </c>
      <c r="BK286" s="112">
        <f>ROUND($L$286*$K$286,2)</f>
        <v>0</v>
      </c>
      <c r="BL286" s="6" t="s">
        <v>121</v>
      </c>
    </row>
    <row r="287" spans="2:64" s="6" customFormat="1" ht="27" customHeight="1">
      <c r="B287" s="19"/>
      <c r="C287" s="105" t="s">
        <v>429</v>
      </c>
      <c r="D287" s="105" t="s">
        <v>117</v>
      </c>
      <c r="E287" s="106" t="s">
        <v>430</v>
      </c>
      <c r="F287" s="171" t="s">
        <v>431</v>
      </c>
      <c r="G287" s="172"/>
      <c r="H287" s="172"/>
      <c r="I287" s="172"/>
      <c r="J287" s="107" t="s">
        <v>138</v>
      </c>
      <c r="K287" s="108">
        <v>2267.6</v>
      </c>
      <c r="L287" s="173"/>
      <c r="M287" s="172"/>
      <c r="N287" s="173">
        <f>ROUND($L$287*$K$287,2)</f>
        <v>0</v>
      </c>
      <c r="O287" s="172"/>
      <c r="P287" s="172"/>
      <c r="Q287" s="172"/>
      <c r="R287" s="20"/>
      <c r="T287" s="109"/>
      <c r="U287" s="26" t="s">
        <v>39</v>
      </c>
      <c r="V287" s="110">
        <v>0.071</v>
      </c>
      <c r="W287" s="110">
        <f>$V$287*$K$287</f>
        <v>160.9996</v>
      </c>
      <c r="X287" s="110">
        <v>0</v>
      </c>
      <c r="Y287" s="110">
        <f>$X$287*$K$287</f>
        <v>0</v>
      </c>
      <c r="Z287" s="110">
        <v>0</v>
      </c>
      <c r="AA287" s="111">
        <f>$Z$287*$K$287</f>
        <v>0</v>
      </c>
      <c r="AR287" s="6" t="s">
        <v>121</v>
      </c>
      <c r="AT287" s="6" t="s">
        <v>117</v>
      </c>
      <c r="AU287" s="6" t="s">
        <v>84</v>
      </c>
      <c r="AY287" s="6" t="s">
        <v>116</v>
      </c>
      <c r="BE287" s="112">
        <f>IF($U$287="základní",$N$287,0)</f>
        <v>0</v>
      </c>
      <c r="BF287" s="112">
        <f>IF($U$287="snížená",$N$287,0)</f>
        <v>0</v>
      </c>
      <c r="BG287" s="112">
        <f>IF($U$287="zákl. přenesená",$N$287,0)</f>
        <v>0</v>
      </c>
      <c r="BH287" s="112">
        <f>IF($U$287="sníž. přenesená",$N$287,0)</f>
        <v>0</v>
      </c>
      <c r="BI287" s="112">
        <f>IF($U$287="nulová",$N$287,0)</f>
        <v>0</v>
      </c>
      <c r="BJ287" s="6" t="s">
        <v>19</v>
      </c>
      <c r="BK287" s="112">
        <f>ROUND($L$287*$K$287,2)</f>
        <v>0</v>
      </c>
      <c r="BL287" s="6" t="s">
        <v>121</v>
      </c>
    </row>
    <row r="288" spans="2:51" s="6" customFormat="1" ht="15.75" customHeight="1">
      <c r="B288" s="113"/>
      <c r="E288" s="114"/>
      <c r="F288" s="176" t="s">
        <v>432</v>
      </c>
      <c r="G288" s="177"/>
      <c r="H288" s="177"/>
      <c r="I288" s="177"/>
      <c r="K288" s="115">
        <v>2267.6</v>
      </c>
      <c r="R288" s="116"/>
      <c r="T288" s="117"/>
      <c r="AA288" s="118"/>
      <c r="AT288" s="114" t="s">
        <v>134</v>
      </c>
      <c r="AU288" s="114" t="s">
        <v>84</v>
      </c>
      <c r="AV288" s="114" t="s">
        <v>84</v>
      </c>
      <c r="AW288" s="114" t="s">
        <v>92</v>
      </c>
      <c r="AX288" s="114" t="s">
        <v>74</v>
      </c>
      <c r="AY288" s="114" t="s">
        <v>116</v>
      </c>
    </row>
    <row r="289" spans="2:64" s="6" customFormat="1" ht="27" customHeight="1">
      <c r="B289" s="19"/>
      <c r="C289" s="105" t="s">
        <v>433</v>
      </c>
      <c r="D289" s="105" t="s">
        <v>117</v>
      </c>
      <c r="E289" s="106" t="s">
        <v>434</v>
      </c>
      <c r="F289" s="171" t="s">
        <v>435</v>
      </c>
      <c r="G289" s="172"/>
      <c r="H289" s="172"/>
      <c r="I289" s="172"/>
      <c r="J289" s="107" t="s">
        <v>138</v>
      </c>
      <c r="K289" s="108">
        <v>4587.9</v>
      </c>
      <c r="L289" s="173"/>
      <c r="M289" s="172"/>
      <c r="N289" s="173">
        <f>ROUND($L$289*$K$289,2)</f>
        <v>0</v>
      </c>
      <c r="O289" s="172"/>
      <c r="P289" s="172"/>
      <c r="Q289" s="172"/>
      <c r="R289" s="20"/>
      <c r="T289" s="109"/>
      <c r="U289" s="26" t="s">
        <v>39</v>
      </c>
      <c r="V289" s="110">
        <v>0.002</v>
      </c>
      <c r="W289" s="110">
        <f>$V$289*$K$289</f>
        <v>9.175799999999999</v>
      </c>
      <c r="X289" s="110">
        <v>0.00061</v>
      </c>
      <c r="Y289" s="110">
        <f>$X$289*$K$289</f>
        <v>2.7986189999999995</v>
      </c>
      <c r="Z289" s="110">
        <v>0</v>
      </c>
      <c r="AA289" s="111">
        <f>$Z$289*$K$289</f>
        <v>0</v>
      </c>
      <c r="AR289" s="6" t="s">
        <v>121</v>
      </c>
      <c r="AT289" s="6" t="s">
        <v>117</v>
      </c>
      <c r="AU289" s="6" t="s">
        <v>84</v>
      </c>
      <c r="AY289" s="6" t="s">
        <v>116</v>
      </c>
      <c r="BE289" s="112">
        <f>IF($U$289="základní",$N$289,0)</f>
        <v>0</v>
      </c>
      <c r="BF289" s="112">
        <f>IF($U$289="snížená",$N$289,0)</f>
        <v>0</v>
      </c>
      <c r="BG289" s="112">
        <f>IF($U$289="zákl. přenesená",$N$289,0)</f>
        <v>0</v>
      </c>
      <c r="BH289" s="112">
        <f>IF($U$289="sníž. přenesená",$N$289,0)</f>
        <v>0</v>
      </c>
      <c r="BI289" s="112">
        <f>IF($U$289="nulová",$N$289,0)</f>
        <v>0</v>
      </c>
      <c r="BJ289" s="6" t="s">
        <v>19</v>
      </c>
      <c r="BK289" s="112">
        <f>ROUND($L$289*$K$289,2)</f>
        <v>0</v>
      </c>
      <c r="BL289" s="6" t="s">
        <v>121</v>
      </c>
    </row>
    <row r="290" spans="2:51" s="6" customFormat="1" ht="15.75" customHeight="1">
      <c r="B290" s="113"/>
      <c r="E290" s="114"/>
      <c r="F290" s="176" t="s">
        <v>436</v>
      </c>
      <c r="G290" s="177"/>
      <c r="H290" s="177"/>
      <c r="I290" s="177"/>
      <c r="K290" s="115">
        <v>4587.9</v>
      </c>
      <c r="R290" s="116"/>
      <c r="T290" s="117"/>
      <c r="AA290" s="118"/>
      <c r="AT290" s="114" t="s">
        <v>134</v>
      </c>
      <c r="AU290" s="114" t="s">
        <v>84</v>
      </c>
      <c r="AV290" s="114" t="s">
        <v>84</v>
      </c>
      <c r="AW290" s="114" t="s">
        <v>92</v>
      </c>
      <c r="AX290" s="114" t="s">
        <v>74</v>
      </c>
      <c r="AY290" s="114" t="s">
        <v>116</v>
      </c>
    </row>
    <row r="291" spans="2:64" s="6" customFormat="1" ht="27" customHeight="1">
      <c r="B291" s="19"/>
      <c r="C291" s="105" t="s">
        <v>437</v>
      </c>
      <c r="D291" s="105" t="s">
        <v>117</v>
      </c>
      <c r="E291" s="106" t="s">
        <v>438</v>
      </c>
      <c r="F291" s="171" t="s">
        <v>439</v>
      </c>
      <c r="G291" s="172"/>
      <c r="H291" s="172"/>
      <c r="I291" s="172"/>
      <c r="J291" s="107" t="s">
        <v>138</v>
      </c>
      <c r="K291" s="108">
        <v>2285.1</v>
      </c>
      <c r="L291" s="173"/>
      <c r="M291" s="172"/>
      <c r="N291" s="173">
        <f>ROUND($L$291*$K$291,2)</f>
        <v>0</v>
      </c>
      <c r="O291" s="172"/>
      <c r="P291" s="172"/>
      <c r="Q291" s="172"/>
      <c r="R291" s="20"/>
      <c r="T291" s="109"/>
      <c r="U291" s="26" t="s">
        <v>39</v>
      </c>
      <c r="V291" s="110">
        <v>0.013</v>
      </c>
      <c r="W291" s="110">
        <f>$V$291*$K$291</f>
        <v>29.7063</v>
      </c>
      <c r="X291" s="110">
        <v>0</v>
      </c>
      <c r="Y291" s="110">
        <f>$X$291*$K$291</f>
        <v>0</v>
      </c>
      <c r="Z291" s="110">
        <v>0</v>
      </c>
      <c r="AA291" s="111">
        <f>$Z$291*$K$291</f>
        <v>0</v>
      </c>
      <c r="AR291" s="6" t="s">
        <v>121</v>
      </c>
      <c r="AT291" s="6" t="s">
        <v>117</v>
      </c>
      <c r="AU291" s="6" t="s">
        <v>84</v>
      </c>
      <c r="AY291" s="6" t="s">
        <v>116</v>
      </c>
      <c r="BE291" s="112">
        <f>IF($U$291="základní",$N$291,0)</f>
        <v>0</v>
      </c>
      <c r="BF291" s="112">
        <f>IF($U$291="snížená",$N$291,0)</f>
        <v>0</v>
      </c>
      <c r="BG291" s="112">
        <f>IF($U$291="zákl. přenesená",$N$291,0)</f>
        <v>0</v>
      </c>
      <c r="BH291" s="112">
        <f>IF($U$291="sníž. přenesená",$N$291,0)</f>
        <v>0</v>
      </c>
      <c r="BI291" s="112">
        <f>IF($U$291="nulová",$N$291,0)</f>
        <v>0</v>
      </c>
      <c r="BJ291" s="6" t="s">
        <v>19</v>
      </c>
      <c r="BK291" s="112">
        <f>ROUND($L$291*$K$291,2)</f>
        <v>0</v>
      </c>
      <c r="BL291" s="6" t="s">
        <v>121</v>
      </c>
    </row>
    <row r="292" spans="2:51" s="6" customFormat="1" ht="15.75" customHeight="1">
      <c r="B292" s="113"/>
      <c r="E292" s="114"/>
      <c r="F292" s="176" t="s">
        <v>440</v>
      </c>
      <c r="G292" s="177"/>
      <c r="H292" s="177"/>
      <c r="I292" s="177"/>
      <c r="K292" s="115">
        <v>2285.1</v>
      </c>
      <c r="R292" s="116"/>
      <c r="T292" s="117"/>
      <c r="AA292" s="118"/>
      <c r="AT292" s="114" t="s">
        <v>134</v>
      </c>
      <c r="AU292" s="114" t="s">
        <v>84</v>
      </c>
      <c r="AV292" s="114" t="s">
        <v>84</v>
      </c>
      <c r="AW292" s="114" t="s">
        <v>92</v>
      </c>
      <c r="AX292" s="114" t="s">
        <v>74</v>
      </c>
      <c r="AY292" s="114" t="s">
        <v>116</v>
      </c>
    </row>
    <row r="293" spans="2:64" s="6" customFormat="1" ht="27" customHeight="1">
      <c r="B293" s="19"/>
      <c r="C293" s="105" t="s">
        <v>441</v>
      </c>
      <c r="D293" s="105" t="s">
        <v>117</v>
      </c>
      <c r="E293" s="106" t="s">
        <v>442</v>
      </c>
      <c r="F293" s="171" t="s">
        <v>443</v>
      </c>
      <c r="G293" s="172"/>
      <c r="H293" s="172"/>
      <c r="I293" s="172"/>
      <c r="J293" s="107" t="s">
        <v>138</v>
      </c>
      <c r="K293" s="108">
        <v>2302.8</v>
      </c>
      <c r="L293" s="173"/>
      <c r="M293" s="172"/>
      <c r="N293" s="173">
        <f>ROUND($L$293*$K$293,2)</f>
        <v>0</v>
      </c>
      <c r="O293" s="172"/>
      <c r="P293" s="172"/>
      <c r="Q293" s="172"/>
      <c r="R293" s="20"/>
      <c r="T293" s="109"/>
      <c r="U293" s="26" t="s">
        <v>39</v>
      </c>
      <c r="V293" s="110">
        <v>0.016</v>
      </c>
      <c r="W293" s="110">
        <f>$V$293*$K$293</f>
        <v>36.844800000000006</v>
      </c>
      <c r="X293" s="110">
        <v>0</v>
      </c>
      <c r="Y293" s="110">
        <f>$X$293*$K$293</f>
        <v>0</v>
      </c>
      <c r="Z293" s="110">
        <v>0</v>
      </c>
      <c r="AA293" s="111">
        <f>$Z$293*$K$293</f>
        <v>0</v>
      </c>
      <c r="AR293" s="6" t="s">
        <v>121</v>
      </c>
      <c r="AT293" s="6" t="s">
        <v>117</v>
      </c>
      <c r="AU293" s="6" t="s">
        <v>84</v>
      </c>
      <c r="AY293" s="6" t="s">
        <v>116</v>
      </c>
      <c r="BE293" s="112">
        <f>IF($U$293="základní",$N$293,0)</f>
        <v>0</v>
      </c>
      <c r="BF293" s="112">
        <f>IF($U$293="snížená",$N$293,0)</f>
        <v>0</v>
      </c>
      <c r="BG293" s="112">
        <f>IF($U$293="zákl. přenesená",$N$293,0)</f>
        <v>0</v>
      </c>
      <c r="BH293" s="112">
        <f>IF($U$293="sníž. přenesená",$N$293,0)</f>
        <v>0</v>
      </c>
      <c r="BI293" s="112">
        <f>IF($U$293="nulová",$N$293,0)</f>
        <v>0</v>
      </c>
      <c r="BJ293" s="6" t="s">
        <v>19</v>
      </c>
      <c r="BK293" s="112">
        <f>ROUND($L$293*$K$293,2)</f>
        <v>0</v>
      </c>
      <c r="BL293" s="6" t="s">
        <v>121</v>
      </c>
    </row>
    <row r="294" spans="2:51" s="6" customFormat="1" ht="15.75" customHeight="1">
      <c r="B294" s="113"/>
      <c r="E294" s="114"/>
      <c r="F294" s="176" t="s">
        <v>444</v>
      </c>
      <c r="G294" s="177"/>
      <c r="H294" s="177"/>
      <c r="I294" s="177"/>
      <c r="K294" s="115">
        <v>2302.8</v>
      </c>
      <c r="R294" s="116"/>
      <c r="T294" s="117"/>
      <c r="AA294" s="118"/>
      <c r="AT294" s="114" t="s">
        <v>134</v>
      </c>
      <c r="AU294" s="114" t="s">
        <v>84</v>
      </c>
      <c r="AV294" s="114" t="s">
        <v>84</v>
      </c>
      <c r="AW294" s="114" t="s">
        <v>92</v>
      </c>
      <c r="AX294" s="114" t="s">
        <v>74</v>
      </c>
      <c r="AY294" s="114" t="s">
        <v>116</v>
      </c>
    </row>
    <row r="295" spans="2:64" s="6" customFormat="1" ht="15.75" customHeight="1">
      <c r="B295" s="19"/>
      <c r="C295" s="105" t="s">
        <v>445</v>
      </c>
      <c r="D295" s="105" t="s">
        <v>117</v>
      </c>
      <c r="E295" s="106" t="s">
        <v>446</v>
      </c>
      <c r="F295" s="171" t="s">
        <v>447</v>
      </c>
      <c r="G295" s="172"/>
      <c r="H295" s="172"/>
      <c r="I295" s="172"/>
      <c r="J295" s="107" t="s">
        <v>132</v>
      </c>
      <c r="K295" s="108">
        <v>730.2</v>
      </c>
      <c r="L295" s="173"/>
      <c r="M295" s="172"/>
      <c r="N295" s="173">
        <f>ROUND($L$295*$K$295,2)</f>
        <v>0</v>
      </c>
      <c r="O295" s="172"/>
      <c r="P295" s="172"/>
      <c r="Q295" s="172"/>
      <c r="R295" s="20"/>
      <c r="T295" s="109"/>
      <c r="U295" s="26" t="s">
        <v>39</v>
      </c>
      <c r="V295" s="110">
        <v>0</v>
      </c>
      <c r="W295" s="110">
        <f>$V$295*$K$295</f>
        <v>0</v>
      </c>
      <c r="X295" s="110">
        <v>0</v>
      </c>
      <c r="Y295" s="110">
        <f>$X$295*$K$295</f>
        <v>0</v>
      </c>
      <c r="Z295" s="110">
        <v>0</v>
      </c>
      <c r="AA295" s="111">
        <f>$Z$295*$K$295</f>
        <v>0</v>
      </c>
      <c r="AR295" s="6" t="s">
        <v>121</v>
      </c>
      <c r="AT295" s="6" t="s">
        <v>117</v>
      </c>
      <c r="AU295" s="6" t="s">
        <v>84</v>
      </c>
      <c r="AY295" s="6" t="s">
        <v>116</v>
      </c>
      <c r="BE295" s="112">
        <f>IF($U$295="základní",$N$295,0)</f>
        <v>0</v>
      </c>
      <c r="BF295" s="112">
        <f>IF($U$295="snížená",$N$295,0)</f>
        <v>0</v>
      </c>
      <c r="BG295" s="112">
        <f>IF($U$295="zákl. přenesená",$N$295,0)</f>
        <v>0</v>
      </c>
      <c r="BH295" s="112">
        <f>IF($U$295="sníž. přenesená",$N$295,0)</f>
        <v>0</v>
      </c>
      <c r="BI295" s="112">
        <f>IF($U$295="nulová",$N$295,0)</f>
        <v>0</v>
      </c>
      <c r="BJ295" s="6" t="s">
        <v>19</v>
      </c>
      <c r="BK295" s="112">
        <f>ROUND($L$295*$K$295,2)</f>
        <v>0</v>
      </c>
      <c r="BL295" s="6" t="s">
        <v>121</v>
      </c>
    </row>
    <row r="296" spans="2:51" s="6" customFormat="1" ht="15.75" customHeight="1">
      <c r="B296" s="119"/>
      <c r="E296" s="120"/>
      <c r="F296" s="181" t="s">
        <v>448</v>
      </c>
      <c r="G296" s="182"/>
      <c r="H296" s="182"/>
      <c r="I296" s="182"/>
      <c r="K296" s="120"/>
      <c r="R296" s="121"/>
      <c r="T296" s="122"/>
      <c r="AA296" s="123"/>
      <c r="AT296" s="120" t="s">
        <v>134</v>
      </c>
      <c r="AU296" s="120" t="s">
        <v>84</v>
      </c>
      <c r="AV296" s="120" t="s">
        <v>19</v>
      </c>
      <c r="AW296" s="120" t="s">
        <v>92</v>
      </c>
      <c r="AX296" s="120" t="s">
        <v>74</v>
      </c>
      <c r="AY296" s="120" t="s">
        <v>116</v>
      </c>
    </row>
    <row r="297" spans="2:51" s="6" customFormat="1" ht="15.75" customHeight="1">
      <c r="B297" s="113"/>
      <c r="E297" s="114"/>
      <c r="F297" s="176" t="s">
        <v>449</v>
      </c>
      <c r="G297" s="177"/>
      <c r="H297" s="177"/>
      <c r="I297" s="177"/>
      <c r="K297" s="115">
        <v>353.8</v>
      </c>
      <c r="R297" s="116"/>
      <c r="T297" s="117"/>
      <c r="AA297" s="118"/>
      <c r="AT297" s="114" t="s">
        <v>134</v>
      </c>
      <c r="AU297" s="114" t="s">
        <v>84</v>
      </c>
      <c r="AV297" s="114" t="s">
        <v>84</v>
      </c>
      <c r="AW297" s="114" t="s">
        <v>92</v>
      </c>
      <c r="AX297" s="114" t="s">
        <v>74</v>
      </c>
      <c r="AY297" s="114" t="s">
        <v>116</v>
      </c>
    </row>
    <row r="298" spans="2:51" s="6" customFormat="1" ht="15.75" customHeight="1">
      <c r="B298" s="119"/>
      <c r="E298" s="120"/>
      <c r="F298" s="181" t="s">
        <v>450</v>
      </c>
      <c r="G298" s="182"/>
      <c r="H298" s="182"/>
      <c r="I298" s="182"/>
      <c r="K298" s="120"/>
      <c r="R298" s="121"/>
      <c r="T298" s="122"/>
      <c r="AA298" s="123"/>
      <c r="AT298" s="120" t="s">
        <v>134</v>
      </c>
      <c r="AU298" s="120" t="s">
        <v>84</v>
      </c>
      <c r="AV298" s="120" t="s">
        <v>19</v>
      </c>
      <c r="AW298" s="120" t="s">
        <v>92</v>
      </c>
      <c r="AX298" s="120" t="s">
        <v>74</v>
      </c>
      <c r="AY298" s="120" t="s">
        <v>116</v>
      </c>
    </row>
    <row r="299" spans="2:51" s="6" customFormat="1" ht="15.75" customHeight="1">
      <c r="B299" s="113"/>
      <c r="E299" s="114"/>
      <c r="F299" s="176" t="s">
        <v>451</v>
      </c>
      <c r="G299" s="177"/>
      <c r="H299" s="177"/>
      <c r="I299" s="177"/>
      <c r="K299" s="115">
        <v>104.4</v>
      </c>
      <c r="R299" s="116"/>
      <c r="T299" s="117"/>
      <c r="AA299" s="118"/>
      <c r="AT299" s="114" t="s">
        <v>134</v>
      </c>
      <c r="AU299" s="114" t="s">
        <v>84</v>
      </c>
      <c r="AV299" s="114" t="s">
        <v>84</v>
      </c>
      <c r="AW299" s="114" t="s">
        <v>92</v>
      </c>
      <c r="AX299" s="114" t="s">
        <v>74</v>
      </c>
      <c r="AY299" s="114" t="s">
        <v>116</v>
      </c>
    </row>
    <row r="300" spans="2:51" s="6" customFormat="1" ht="15.75" customHeight="1">
      <c r="B300" s="119"/>
      <c r="E300" s="120"/>
      <c r="F300" s="181" t="s">
        <v>452</v>
      </c>
      <c r="G300" s="182"/>
      <c r="H300" s="182"/>
      <c r="I300" s="182"/>
      <c r="K300" s="120"/>
      <c r="R300" s="121"/>
      <c r="T300" s="122"/>
      <c r="AA300" s="123"/>
      <c r="AT300" s="120" t="s">
        <v>134</v>
      </c>
      <c r="AU300" s="120" t="s">
        <v>84</v>
      </c>
      <c r="AV300" s="120" t="s">
        <v>19</v>
      </c>
      <c r="AW300" s="120" t="s">
        <v>92</v>
      </c>
      <c r="AX300" s="120" t="s">
        <v>74</v>
      </c>
      <c r="AY300" s="120" t="s">
        <v>116</v>
      </c>
    </row>
    <row r="301" spans="2:51" s="6" customFormat="1" ht="15.75" customHeight="1">
      <c r="B301" s="113"/>
      <c r="E301" s="114"/>
      <c r="F301" s="176" t="s">
        <v>453</v>
      </c>
      <c r="G301" s="177"/>
      <c r="H301" s="177"/>
      <c r="I301" s="177"/>
      <c r="K301" s="115">
        <v>272</v>
      </c>
      <c r="R301" s="116"/>
      <c r="T301" s="117"/>
      <c r="AA301" s="118"/>
      <c r="AT301" s="114" t="s">
        <v>134</v>
      </c>
      <c r="AU301" s="114" t="s">
        <v>84</v>
      </c>
      <c r="AV301" s="114" t="s">
        <v>84</v>
      </c>
      <c r="AW301" s="114" t="s">
        <v>92</v>
      </c>
      <c r="AX301" s="114" t="s">
        <v>74</v>
      </c>
      <c r="AY301" s="114" t="s">
        <v>116</v>
      </c>
    </row>
    <row r="302" spans="2:64" s="6" customFormat="1" ht="15.75" customHeight="1">
      <c r="B302" s="19"/>
      <c r="C302" s="105" t="s">
        <v>454</v>
      </c>
      <c r="D302" s="105" t="s">
        <v>117</v>
      </c>
      <c r="E302" s="106" t="s">
        <v>455</v>
      </c>
      <c r="F302" s="171" t="s">
        <v>456</v>
      </c>
      <c r="G302" s="172"/>
      <c r="H302" s="172"/>
      <c r="I302" s="172"/>
      <c r="J302" s="107" t="s">
        <v>132</v>
      </c>
      <c r="K302" s="108">
        <v>136.3</v>
      </c>
      <c r="L302" s="173"/>
      <c r="M302" s="172"/>
      <c r="N302" s="173">
        <f>ROUND($L$302*$K$302,2)</f>
        <v>0</v>
      </c>
      <c r="O302" s="172"/>
      <c r="P302" s="172"/>
      <c r="Q302" s="172"/>
      <c r="R302" s="20"/>
      <c r="T302" s="109"/>
      <c r="U302" s="26" t="s">
        <v>39</v>
      </c>
      <c r="V302" s="110">
        <v>0.01</v>
      </c>
      <c r="W302" s="110">
        <f>$V$302*$K$302</f>
        <v>1.3630000000000002</v>
      </c>
      <c r="X302" s="110">
        <v>0</v>
      </c>
      <c r="Y302" s="110">
        <f>$X$302*$K$302</f>
        <v>0</v>
      </c>
      <c r="Z302" s="110">
        <v>0</v>
      </c>
      <c r="AA302" s="111">
        <f>$Z$302*$K$302</f>
        <v>0</v>
      </c>
      <c r="AR302" s="6" t="s">
        <v>121</v>
      </c>
      <c r="AT302" s="6" t="s">
        <v>117</v>
      </c>
      <c r="AU302" s="6" t="s">
        <v>84</v>
      </c>
      <c r="AY302" s="6" t="s">
        <v>116</v>
      </c>
      <c r="BE302" s="112">
        <f>IF($U$302="základní",$N$302,0)</f>
        <v>0</v>
      </c>
      <c r="BF302" s="112">
        <f>IF($U$302="snížená",$N$302,0)</f>
        <v>0</v>
      </c>
      <c r="BG302" s="112">
        <f>IF($U$302="zákl. přenesená",$N$302,0)</f>
        <v>0</v>
      </c>
      <c r="BH302" s="112">
        <f>IF($U$302="sníž. přenesená",$N$302,0)</f>
        <v>0</v>
      </c>
      <c r="BI302" s="112">
        <f>IF($U$302="nulová",$N$302,0)</f>
        <v>0</v>
      </c>
      <c r="BJ302" s="6" t="s">
        <v>19</v>
      </c>
      <c r="BK302" s="112">
        <f>ROUND($L$302*$K$302,2)</f>
        <v>0</v>
      </c>
      <c r="BL302" s="6" t="s">
        <v>121</v>
      </c>
    </row>
    <row r="303" spans="2:51" s="6" customFormat="1" ht="15.75" customHeight="1">
      <c r="B303" s="113"/>
      <c r="E303" s="114"/>
      <c r="F303" s="176" t="s">
        <v>457</v>
      </c>
      <c r="G303" s="177"/>
      <c r="H303" s="177"/>
      <c r="I303" s="177"/>
      <c r="K303" s="115">
        <v>136.3</v>
      </c>
      <c r="R303" s="116"/>
      <c r="T303" s="117"/>
      <c r="AA303" s="118"/>
      <c r="AT303" s="114" t="s">
        <v>134</v>
      </c>
      <c r="AU303" s="114" t="s">
        <v>84</v>
      </c>
      <c r="AV303" s="114" t="s">
        <v>84</v>
      </c>
      <c r="AW303" s="114" t="s">
        <v>92</v>
      </c>
      <c r="AX303" s="114" t="s">
        <v>74</v>
      </c>
      <c r="AY303" s="114" t="s">
        <v>116</v>
      </c>
    </row>
    <row r="304" spans="2:64" s="6" customFormat="1" ht="27" customHeight="1">
      <c r="B304" s="19"/>
      <c r="C304" s="105" t="s">
        <v>458</v>
      </c>
      <c r="D304" s="105" t="s">
        <v>117</v>
      </c>
      <c r="E304" s="106" t="s">
        <v>459</v>
      </c>
      <c r="F304" s="171" t="s">
        <v>460</v>
      </c>
      <c r="G304" s="172"/>
      <c r="H304" s="172"/>
      <c r="I304" s="172"/>
      <c r="J304" s="107" t="s">
        <v>165</v>
      </c>
      <c r="K304" s="108">
        <v>63.588</v>
      </c>
      <c r="L304" s="173"/>
      <c r="M304" s="172"/>
      <c r="N304" s="173">
        <f>ROUND($L$304*$K$304,2)</f>
        <v>0</v>
      </c>
      <c r="O304" s="172"/>
      <c r="P304" s="172"/>
      <c r="Q304" s="172"/>
      <c r="R304" s="20"/>
      <c r="T304" s="109"/>
      <c r="U304" s="26" t="s">
        <v>39</v>
      </c>
      <c r="V304" s="110">
        <v>0</v>
      </c>
      <c r="W304" s="110">
        <f>$V$304*$K$304</f>
        <v>0</v>
      </c>
      <c r="X304" s="110">
        <v>0</v>
      </c>
      <c r="Y304" s="110">
        <f>$X$304*$K$304</f>
        <v>0</v>
      </c>
      <c r="Z304" s="110">
        <v>0</v>
      </c>
      <c r="AA304" s="111">
        <f>$Z$304*$K$304</f>
        <v>0</v>
      </c>
      <c r="AR304" s="6" t="s">
        <v>121</v>
      </c>
      <c r="AT304" s="6" t="s">
        <v>117</v>
      </c>
      <c r="AU304" s="6" t="s">
        <v>84</v>
      </c>
      <c r="AY304" s="6" t="s">
        <v>116</v>
      </c>
      <c r="BE304" s="112">
        <f>IF($U$304="základní",$N$304,0)</f>
        <v>0</v>
      </c>
      <c r="BF304" s="112">
        <f>IF($U$304="snížená",$N$304,0)</f>
        <v>0</v>
      </c>
      <c r="BG304" s="112">
        <f>IF($U$304="zákl. přenesená",$N$304,0)</f>
        <v>0</v>
      </c>
      <c r="BH304" s="112">
        <f>IF($U$304="sníž. přenesená",$N$304,0)</f>
        <v>0</v>
      </c>
      <c r="BI304" s="112">
        <f>IF($U$304="nulová",$N$304,0)</f>
        <v>0</v>
      </c>
      <c r="BJ304" s="6" t="s">
        <v>19</v>
      </c>
      <c r="BK304" s="112">
        <f>ROUND($L$304*$K$304,2)</f>
        <v>0</v>
      </c>
      <c r="BL304" s="6" t="s">
        <v>121</v>
      </c>
    </row>
    <row r="305" spans="2:51" s="6" customFormat="1" ht="15.75" customHeight="1">
      <c r="B305" s="113"/>
      <c r="E305" s="114"/>
      <c r="F305" s="176" t="s">
        <v>461</v>
      </c>
      <c r="G305" s="177"/>
      <c r="H305" s="177"/>
      <c r="I305" s="177"/>
      <c r="K305" s="115">
        <v>51.06</v>
      </c>
      <c r="R305" s="116"/>
      <c r="T305" s="117"/>
      <c r="AA305" s="118"/>
      <c r="AT305" s="114" t="s">
        <v>134</v>
      </c>
      <c r="AU305" s="114" t="s">
        <v>84</v>
      </c>
      <c r="AV305" s="114" t="s">
        <v>84</v>
      </c>
      <c r="AW305" s="114" t="s">
        <v>92</v>
      </c>
      <c r="AX305" s="114" t="s">
        <v>74</v>
      </c>
      <c r="AY305" s="114" t="s">
        <v>116</v>
      </c>
    </row>
    <row r="306" spans="2:51" s="6" customFormat="1" ht="15.75" customHeight="1">
      <c r="B306" s="113"/>
      <c r="E306" s="114"/>
      <c r="F306" s="176" t="s">
        <v>462</v>
      </c>
      <c r="G306" s="177"/>
      <c r="H306" s="177"/>
      <c r="I306" s="177"/>
      <c r="K306" s="115">
        <v>12.528</v>
      </c>
      <c r="R306" s="116"/>
      <c r="T306" s="117"/>
      <c r="AA306" s="118"/>
      <c r="AT306" s="114" t="s">
        <v>134</v>
      </c>
      <c r="AU306" s="114" t="s">
        <v>84</v>
      </c>
      <c r="AV306" s="114" t="s">
        <v>84</v>
      </c>
      <c r="AW306" s="114" t="s">
        <v>92</v>
      </c>
      <c r="AX306" s="114" t="s">
        <v>74</v>
      </c>
      <c r="AY306" s="114" t="s">
        <v>116</v>
      </c>
    </row>
    <row r="307" spans="2:64" s="6" customFormat="1" ht="27" customHeight="1">
      <c r="B307" s="19"/>
      <c r="C307" s="105" t="s">
        <v>463</v>
      </c>
      <c r="D307" s="105" t="s">
        <v>117</v>
      </c>
      <c r="E307" s="106" t="s">
        <v>464</v>
      </c>
      <c r="F307" s="171" t="s">
        <v>465</v>
      </c>
      <c r="G307" s="172"/>
      <c r="H307" s="172"/>
      <c r="I307" s="172"/>
      <c r="J307" s="107" t="s">
        <v>138</v>
      </c>
      <c r="K307" s="108">
        <v>620.6</v>
      </c>
      <c r="L307" s="173"/>
      <c r="M307" s="172"/>
      <c r="N307" s="173">
        <f>ROUND($L$307*$K$307,2)</f>
        <v>0</v>
      </c>
      <c r="O307" s="172"/>
      <c r="P307" s="172"/>
      <c r="Q307" s="172"/>
      <c r="R307" s="20"/>
      <c r="T307" s="109"/>
      <c r="U307" s="26" t="s">
        <v>39</v>
      </c>
      <c r="V307" s="110">
        <v>0.04</v>
      </c>
      <c r="W307" s="110">
        <f>$V$307*$K$307</f>
        <v>24.824</v>
      </c>
      <c r="X307" s="110">
        <v>0</v>
      </c>
      <c r="Y307" s="110">
        <f>$X$307*$K$307</f>
        <v>0</v>
      </c>
      <c r="Z307" s="110">
        <v>0</v>
      </c>
      <c r="AA307" s="111">
        <f>$Z$307*$K$307</f>
        <v>0</v>
      </c>
      <c r="AR307" s="6" t="s">
        <v>121</v>
      </c>
      <c r="AT307" s="6" t="s">
        <v>117</v>
      </c>
      <c r="AU307" s="6" t="s">
        <v>84</v>
      </c>
      <c r="AY307" s="6" t="s">
        <v>116</v>
      </c>
      <c r="BE307" s="112">
        <f>IF($U$307="základní",$N$307,0)</f>
        <v>0</v>
      </c>
      <c r="BF307" s="112">
        <f>IF($U$307="snížená",$N$307,0)</f>
        <v>0</v>
      </c>
      <c r="BG307" s="112">
        <f>IF($U$307="zákl. přenesená",$N$307,0)</f>
        <v>0</v>
      </c>
      <c r="BH307" s="112">
        <f>IF($U$307="sníž. přenesená",$N$307,0)</f>
        <v>0</v>
      </c>
      <c r="BI307" s="112">
        <f>IF($U$307="nulová",$N$307,0)</f>
        <v>0</v>
      </c>
      <c r="BJ307" s="6" t="s">
        <v>19</v>
      </c>
      <c r="BK307" s="112">
        <f>ROUND($L$307*$K$307,2)</f>
        <v>0</v>
      </c>
      <c r="BL307" s="6" t="s">
        <v>121</v>
      </c>
    </row>
    <row r="308" spans="2:51" s="6" customFormat="1" ht="15.75" customHeight="1">
      <c r="B308" s="113"/>
      <c r="E308" s="114"/>
      <c r="F308" s="176" t="s">
        <v>466</v>
      </c>
      <c r="G308" s="177"/>
      <c r="H308" s="177"/>
      <c r="I308" s="177"/>
      <c r="K308" s="115">
        <v>620.6</v>
      </c>
      <c r="R308" s="116"/>
      <c r="T308" s="117"/>
      <c r="AA308" s="118"/>
      <c r="AT308" s="114" t="s">
        <v>134</v>
      </c>
      <c r="AU308" s="114" t="s">
        <v>84</v>
      </c>
      <c r="AV308" s="114" t="s">
        <v>84</v>
      </c>
      <c r="AW308" s="114" t="s">
        <v>92</v>
      </c>
      <c r="AX308" s="114" t="s">
        <v>74</v>
      </c>
      <c r="AY308" s="114" t="s">
        <v>116</v>
      </c>
    </row>
    <row r="309" spans="2:64" s="6" customFormat="1" ht="15.75" customHeight="1">
      <c r="B309" s="19"/>
      <c r="C309" s="105" t="s">
        <v>467</v>
      </c>
      <c r="D309" s="105" t="s">
        <v>117</v>
      </c>
      <c r="E309" s="106" t="s">
        <v>468</v>
      </c>
      <c r="F309" s="171" t="s">
        <v>469</v>
      </c>
      <c r="G309" s="172"/>
      <c r="H309" s="172"/>
      <c r="I309" s="172"/>
      <c r="J309" s="107" t="s">
        <v>138</v>
      </c>
      <c r="K309" s="108">
        <v>620.6</v>
      </c>
      <c r="L309" s="173"/>
      <c r="M309" s="172"/>
      <c r="N309" s="173">
        <f>ROUND($L$309*$K$309,2)</f>
        <v>0</v>
      </c>
      <c r="O309" s="172"/>
      <c r="P309" s="172"/>
      <c r="Q309" s="172"/>
      <c r="R309" s="20"/>
      <c r="T309" s="109"/>
      <c r="U309" s="26" t="s">
        <v>39</v>
      </c>
      <c r="V309" s="110">
        <v>0</v>
      </c>
      <c r="W309" s="110">
        <f>$V$309*$K$309</f>
        <v>0</v>
      </c>
      <c r="X309" s="110">
        <v>0</v>
      </c>
      <c r="Y309" s="110">
        <f>$X$309*$K$309</f>
        <v>0</v>
      </c>
      <c r="Z309" s="110">
        <v>0</v>
      </c>
      <c r="AA309" s="111">
        <f>$Z$309*$K$309</f>
        <v>0</v>
      </c>
      <c r="AR309" s="6" t="s">
        <v>121</v>
      </c>
      <c r="AT309" s="6" t="s">
        <v>117</v>
      </c>
      <c r="AU309" s="6" t="s">
        <v>84</v>
      </c>
      <c r="AY309" s="6" t="s">
        <v>116</v>
      </c>
      <c r="BE309" s="112">
        <f>IF($U$309="základní",$N$309,0)</f>
        <v>0</v>
      </c>
      <c r="BF309" s="112">
        <f>IF($U$309="snížená",$N$309,0)</f>
        <v>0</v>
      </c>
      <c r="BG309" s="112">
        <f>IF($U$309="zákl. přenesená",$N$309,0)</f>
        <v>0</v>
      </c>
      <c r="BH309" s="112">
        <f>IF($U$309="sníž. přenesená",$N$309,0)</f>
        <v>0</v>
      </c>
      <c r="BI309" s="112">
        <f>IF($U$309="nulová",$N$309,0)</f>
        <v>0</v>
      </c>
      <c r="BJ309" s="6" t="s">
        <v>19</v>
      </c>
      <c r="BK309" s="112">
        <f>ROUND($L$309*$K$309,2)</f>
        <v>0</v>
      </c>
      <c r="BL309" s="6" t="s">
        <v>121</v>
      </c>
    </row>
    <row r="310" spans="2:63" s="95" customFormat="1" ht="30.75" customHeight="1">
      <c r="B310" s="96"/>
      <c r="D310" s="104" t="s">
        <v>98</v>
      </c>
      <c r="N310" s="168">
        <f>$BK$310</f>
        <v>0</v>
      </c>
      <c r="O310" s="169"/>
      <c r="P310" s="169"/>
      <c r="Q310" s="169"/>
      <c r="R310" s="99"/>
      <c r="T310" s="100"/>
      <c r="W310" s="101">
        <f>SUM($W$311:$W$328)</f>
        <v>7.134820000000001</v>
      </c>
      <c r="Y310" s="101">
        <f>SUM($Y$311:$Y$328)</f>
        <v>3.042414</v>
      </c>
      <c r="AA310" s="102">
        <f>SUM($AA$311:$AA$328)</f>
        <v>0</v>
      </c>
      <c r="AR310" s="98" t="s">
        <v>19</v>
      </c>
      <c r="AT310" s="98" t="s">
        <v>73</v>
      </c>
      <c r="AU310" s="98" t="s">
        <v>19</v>
      </c>
      <c r="AY310" s="98" t="s">
        <v>116</v>
      </c>
      <c r="BK310" s="103">
        <f>SUM($BK$311:$BK$328)</f>
        <v>0</v>
      </c>
    </row>
    <row r="311" spans="2:64" s="6" customFormat="1" ht="27" customHeight="1">
      <c r="B311" s="19"/>
      <c r="C311" s="105" t="s">
        <v>470</v>
      </c>
      <c r="D311" s="105" t="s">
        <v>117</v>
      </c>
      <c r="E311" s="106" t="s">
        <v>471</v>
      </c>
      <c r="F311" s="171" t="s">
        <v>472</v>
      </c>
      <c r="G311" s="172"/>
      <c r="H311" s="172"/>
      <c r="I311" s="172"/>
      <c r="J311" s="107" t="s">
        <v>132</v>
      </c>
      <c r="K311" s="108">
        <v>472.5</v>
      </c>
      <c r="L311" s="173"/>
      <c r="M311" s="172"/>
      <c r="N311" s="173">
        <f>ROUND($L$311*$K$311,2)</f>
        <v>0</v>
      </c>
      <c r="O311" s="172"/>
      <c r="P311" s="172"/>
      <c r="Q311" s="172"/>
      <c r="R311" s="20"/>
      <c r="T311" s="109"/>
      <c r="U311" s="26" t="s">
        <v>39</v>
      </c>
      <c r="V311" s="110">
        <v>0.003</v>
      </c>
      <c r="W311" s="110">
        <f>$V$311*$K$311</f>
        <v>1.4175</v>
      </c>
      <c r="X311" s="110">
        <v>8E-05</v>
      </c>
      <c r="Y311" s="110">
        <f>$X$311*$K$311</f>
        <v>0.0378</v>
      </c>
      <c r="Z311" s="110">
        <v>0</v>
      </c>
      <c r="AA311" s="111">
        <f>$Z$311*$K$311</f>
        <v>0</v>
      </c>
      <c r="AR311" s="6" t="s">
        <v>121</v>
      </c>
      <c r="AT311" s="6" t="s">
        <v>117</v>
      </c>
      <c r="AU311" s="6" t="s">
        <v>84</v>
      </c>
      <c r="AY311" s="6" t="s">
        <v>116</v>
      </c>
      <c r="BE311" s="112">
        <f>IF($U$311="základní",$N$311,0)</f>
        <v>0</v>
      </c>
      <c r="BF311" s="112">
        <f>IF($U$311="snížená",$N$311,0)</f>
        <v>0</v>
      </c>
      <c r="BG311" s="112">
        <f>IF($U$311="zákl. přenesená",$N$311,0)</f>
        <v>0</v>
      </c>
      <c r="BH311" s="112">
        <f>IF($U$311="sníž. přenesená",$N$311,0)</f>
        <v>0</v>
      </c>
      <c r="BI311" s="112">
        <f>IF($U$311="nulová",$N$311,0)</f>
        <v>0</v>
      </c>
      <c r="BJ311" s="6" t="s">
        <v>19</v>
      </c>
      <c r="BK311" s="112">
        <f>ROUND($L$311*$K$311,2)</f>
        <v>0</v>
      </c>
      <c r="BL311" s="6" t="s">
        <v>121</v>
      </c>
    </row>
    <row r="312" spans="2:51" s="6" customFormat="1" ht="15.75" customHeight="1">
      <c r="B312" s="113"/>
      <c r="E312" s="114"/>
      <c r="F312" s="176" t="s">
        <v>473</v>
      </c>
      <c r="G312" s="177"/>
      <c r="H312" s="177"/>
      <c r="I312" s="177"/>
      <c r="K312" s="115">
        <v>472.5</v>
      </c>
      <c r="R312" s="116"/>
      <c r="T312" s="117"/>
      <c r="AA312" s="118"/>
      <c r="AT312" s="114" t="s">
        <v>134</v>
      </c>
      <c r="AU312" s="114" t="s">
        <v>84</v>
      </c>
      <c r="AV312" s="114" t="s">
        <v>84</v>
      </c>
      <c r="AW312" s="114" t="s">
        <v>92</v>
      </c>
      <c r="AX312" s="114" t="s">
        <v>74</v>
      </c>
      <c r="AY312" s="114" t="s">
        <v>116</v>
      </c>
    </row>
    <row r="313" spans="2:64" s="6" customFormat="1" ht="27" customHeight="1">
      <c r="B313" s="19"/>
      <c r="C313" s="105" t="s">
        <v>474</v>
      </c>
      <c r="D313" s="105" t="s">
        <v>117</v>
      </c>
      <c r="E313" s="106" t="s">
        <v>475</v>
      </c>
      <c r="F313" s="171" t="s">
        <v>476</v>
      </c>
      <c r="G313" s="172"/>
      <c r="H313" s="172"/>
      <c r="I313" s="172"/>
      <c r="J313" s="107" t="s">
        <v>138</v>
      </c>
      <c r="K313" s="108">
        <v>3</v>
      </c>
      <c r="L313" s="173"/>
      <c r="M313" s="172"/>
      <c r="N313" s="173">
        <f>ROUND($L$313*$K$313,2)</f>
        <v>0</v>
      </c>
      <c r="O313" s="172"/>
      <c r="P313" s="172"/>
      <c r="Q313" s="172"/>
      <c r="R313" s="20"/>
      <c r="T313" s="109"/>
      <c r="U313" s="26" t="s">
        <v>39</v>
      </c>
      <c r="V313" s="110">
        <v>0.108</v>
      </c>
      <c r="W313" s="110">
        <f>$V$313*$K$313</f>
        <v>0.324</v>
      </c>
      <c r="X313" s="110">
        <v>0.0006</v>
      </c>
      <c r="Y313" s="110">
        <f>$X$313*$K$313</f>
        <v>0.0018</v>
      </c>
      <c r="Z313" s="110">
        <v>0</v>
      </c>
      <c r="AA313" s="111">
        <f>$Z$313*$K$313</f>
        <v>0</v>
      </c>
      <c r="AR313" s="6" t="s">
        <v>121</v>
      </c>
      <c r="AT313" s="6" t="s">
        <v>117</v>
      </c>
      <c r="AU313" s="6" t="s">
        <v>84</v>
      </c>
      <c r="AY313" s="6" t="s">
        <v>116</v>
      </c>
      <c r="BE313" s="112">
        <f>IF($U$313="základní",$N$313,0)</f>
        <v>0</v>
      </c>
      <c r="BF313" s="112">
        <f>IF($U$313="snížená",$N$313,0)</f>
        <v>0</v>
      </c>
      <c r="BG313" s="112">
        <f>IF($U$313="zákl. přenesená",$N$313,0)</f>
        <v>0</v>
      </c>
      <c r="BH313" s="112">
        <f>IF($U$313="sníž. přenesená",$N$313,0)</f>
        <v>0</v>
      </c>
      <c r="BI313" s="112">
        <f>IF($U$313="nulová",$N$313,0)</f>
        <v>0</v>
      </c>
      <c r="BJ313" s="6" t="s">
        <v>19</v>
      </c>
      <c r="BK313" s="112">
        <f>ROUND($L$313*$K$313,2)</f>
        <v>0</v>
      </c>
      <c r="BL313" s="6" t="s">
        <v>121</v>
      </c>
    </row>
    <row r="314" spans="2:51" s="6" customFormat="1" ht="15.75" customHeight="1">
      <c r="B314" s="113"/>
      <c r="E314" s="114"/>
      <c r="F314" s="176" t="s">
        <v>477</v>
      </c>
      <c r="G314" s="177"/>
      <c r="H314" s="177"/>
      <c r="I314" s="177"/>
      <c r="K314" s="115">
        <v>3</v>
      </c>
      <c r="R314" s="116"/>
      <c r="T314" s="117"/>
      <c r="AA314" s="118"/>
      <c r="AT314" s="114" t="s">
        <v>134</v>
      </c>
      <c r="AU314" s="114" t="s">
        <v>84</v>
      </c>
      <c r="AV314" s="114" t="s">
        <v>84</v>
      </c>
      <c r="AW314" s="114" t="s">
        <v>92</v>
      </c>
      <c r="AX314" s="114" t="s">
        <v>74</v>
      </c>
      <c r="AY314" s="114" t="s">
        <v>116</v>
      </c>
    </row>
    <row r="315" spans="2:64" s="6" customFormat="1" ht="15.75" customHeight="1">
      <c r="B315" s="19"/>
      <c r="C315" s="124" t="s">
        <v>478</v>
      </c>
      <c r="D315" s="124" t="s">
        <v>253</v>
      </c>
      <c r="E315" s="125" t="s">
        <v>479</v>
      </c>
      <c r="F315" s="178" t="s">
        <v>480</v>
      </c>
      <c r="G315" s="179"/>
      <c r="H315" s="179"/>
      <c r="I315" s="179"/>
      <c r="J315" s="126" t="s">
        <v>120</v>
      </c>
      <c r="K315" s="127">
        <v>6</v>
      </c>
      <c r="L315" s="180"/>
      <c r="M315" s="179"/>
      <c r="N315" s="180">
        <f>ROUND($L$315*$K$315,2)</f>
        <v>0</v>
      </c>
      <c r="O315" s="172"/>
      <c r="P315" s="172"/>
      <c r="Q315" s="172"/>
      <c r="R315" s="20"/>
      <c r="T315" s="109"/>
      <c r="U315" s="26" t="s">
        <v>39</v>
      </c>
      <c r="V315" s="110">
        <v>0</v>
      </c>
      <c r="W315" s="110">
        <f>$V$315*$K$315</f>
        <v>0</v>
      </c>
      <c r="X315" s="110">
        <v>0.002</v>
      </c>
      <c r="Y315" s="110">
        <f>$X$315*$K$315</f>
        <v>0.012</v>
      </c>
      <c r="Z315" s="110">
        <v>0</v>
      </c>
      <c r="AA315" s="111">
        <f>$Z$315*$K$315</f>
        <v>0</v>
      </c>
      <c r="AR315" s="6" t="s">
        <v>145</v>
      </c>
      <c r="AT315" s="6" t="s">
        <v>253</v>
      </c>
      <c r="AU315" s="6" t="s">
        <v>84</v>
      </c>
      <c r="AY315" s="6" t="s">
        <v>116</v>
      </c>
      <c r="BE315" s="112">
        <f>IF($U$315="základní",$N$315,0)</f>
        <v>0</v>
      </c>
      <c r="BF315" s="112">
        <f>IF($U$315="snížená",$N$315,0)</f>
        <v>0</v>
      </c>
      <c r="BG315" s="112">
        <f>IF($U$315="zákl. přenesená",$N$315,0)</f>
        <v>0</v>
      </c>
      <c r="BH315" s="112">
        <f>IF($U$315="sníž. přenesená",$N$315,0)</f>
        <v>0</v>
      </c>
      <c r="BI315" s="112">
        <f>IF($U$315="nulová",$N$315,0)</f>
        <v>0</v>
      </c>
      <c r="BJ315" s="6" t="s">
        <v>19</v>
      </c>
      <c r="BK315" s="112">
        <f>ROUND($L$315*$K$315,2)</f>
        <v>0</v>
      </c>
      <c r="BL315" s="6" t="s">
        <v>121</v>
      </c>
    </row>
    <row r="316" spans="2:64" s="6" customFormat="1" ht="15.75" customHeight="1">
      <c r="B316" s="19"/>
      <c r="C316" s="124" t="s">
        <v>481</v>
      </c>
      <c r="D316" s="124" t="s">
        <v>253</v>
      </c>
      <c r="E316" s="125" t="s">
        <v>482</v>
      </c>
      <c r="F316" s="178" t="s">
        <v>483</v>
      </c>
      <c r="G316" s="179"/>
      <c r="H316" s="179"/>
      <c r="I316" s="179"/>
      <c r="J316" s="126" t="s">
        <v>120</v>
      </c>
      <c r="K316" s="127">
        <v>5</v>
      </c>
      <c r="L316" s="180"/>
      <c r="M316" s="179"/>
      <c r="N316" s="180">
        <f>ROUND($L$316*$K$316,2)</f>
        <v>0</v>
      </c>
      <c r="O316" s="172"/>
      <c r="P316" s="172"/>
      <c r="Q316" s="172"/>
      <c r="R316" s="20"/>
      <c r="T316" s="109"/>
      <c r="U316" s="26" t="s">
        <v>39</v>
      </c>
      <c r="V316" s="110">
        <v>0</v>
      </c>
      <c r="W316" s="110">
        <f>$V$316*$K$316</f>
        <v>0</v>
      </c>
      <c r="X316" s="110">
        <v>0.0065</v>
      </c>
      <c r="Y316" s="110">
        <f>$X$316*$K$316</f>
        <v>0.0325</v>
      </c>
      <c r="Z316" s="110">
        <v>0</v>
      </c>
      <c r="AA316" s="111">
        <f>$Z$316*$K$316</f>
        <v>0</v>
      </c>
      <c r="AR316" s="6" t="s">
        <v>145</v>
      </c>
      <c r="AT316" s="6" t="s">
        <v>253</v>
      </c>
      <c r="AU316" s="6" t="s">
        <v>84</v>
      </c>
      <c r="AY316" s="6" t="s">
        <v>116</v>
      </c>
      <c r="BE316" s="112">
        <f>IF($U$316="základní",$N$316,0)</f>
        <v>0</v>
      </c>
      <c r="BF316" s="112">
        <f>IF($U$316="snížená",$N$316,0)</f>
        <v>0</v>
      </c>
      <c r="BG316" s="112">
        <f>IF($U$316="zákl. přenesená",$N$316,0)</f>
        <v>0</v>
      </c>
      <c r="BH316" s="112">
        <f>IF($U$316="sníž. přenesená",$N$316,0)</f>
        <v>0</v>
      </c>
      <c r="BI316" s="112">
        <f>IF($U$316="nulová",$N$316,0)</f>
        <v>0</v>
      </c>
      <c r="BJ316" s="6" t="s">
        <v>19</v>
      </c>
      <c r="BK316" s="112">
        <f>ROUND($L$316*$K$316,2)</f>
        <v>0</v>
      </c>
      <c r="BL316" s="6" t="s">
        <v>121</v>
      </c>
    </row>
    <row r="317" spans="2:64" s="6" customFormat="1" ht="27" customHeight="1">
      <c r="B317" s="19"/>
      <c r="C317" s="105" t="s">
        <v>484</v>
      </c>
      <c r="D317" s="105" t="s">
        <v>117</v>
      </c>
      <c r="E317" s="106" t="s">
        <v>485</v>
      </c>
      <c r="F317" s="171" t="s">
        <v>486</v>
      </c>
      <c r="G317" s="172"/>
      <c r="H317" s="172"/>
      <c r="I317" s="172"/>
      <c r="J317" s="107" t="s">
        <v>120</v>
      </c>
      <c r="K317" s="108">
        <v>5</v>
      </c>
      <c r="L317" s="173"/>
      <c r="M317" s="172"/>
      <c r="N317" s="173">
        <f>ROUND($L$317*$K$317,2)</f>
        <v>0</v>
      </c>
      <c r="O317" s="172"/>
      <c r="P317" s="172"/>
      <c r="Q317" s="172"/>
      <c r="R317" s="20"/>
      <c r="T317" s="109"/>
      <c r="U317" s="26" t="s">
        <v>39</v>
      </c>
      <c r="V317" s="110">
        <v>0.416</v>
      </c>
      <c r="W317" s="110">
        <f>$V$317*$K$317</f>
        <v>2.08</v>
      </c>
      <c r="X317" s="110">
        <v>0.10941</v>
      </c>
      <c r="Y317" s="110">
        <f>$X$317*$K$317</f>
        <v>0.5470499999999999</v>
      </c>
      <c r="Z317" s="110">
        <v>0</v>
      </c>
      <c r="AA317" s="111">
        <f>$Z$317*$K$317</f>
        <v>0</v>
      </c>
      <c r="AR317" s="6" t="s">
        <v>121</v>
      </c>
      <c r="AT317" s="6" t="s">
        <v>117</v>
      </c>
      <c r="AU317" s="6" t="s">
        <v>84</v>
      </c>
      <c r="AY317" s="6" t="s">
        <v>116</v>
      </c>
      <c r="BE317" s="112">
        <f>IF($U$317="základní",$N$317,0)</f>
        <v>0</v>
      </c>
      <c r="BF317" s="112">
        <f>IF($U$317="snížená",$N$317,0)</f>
        <v>0</v>
      </c>
      <c r="BG317" s="112">
        <f>IF($U$317="zákl. přenesená",$N$317,0)</f>
        <v>0</v>
      </c>
      <c r="BH317" s="112">
        <f>IF($U$317="sníž. přenesená",$N$317,0)</f>
        <v>0</v>
      </c>
      <c r="BI317" s="112">
        <f>IF($U$317="nulová",$N$317,0)</f>
        <v>0</v>
      </c>
      <c r="BJ317" s="6" t="s">
        <v>19</v>
      </c>
      <c r="BK317" s="112">
        <f>ROUND($L$317*$K$317,2)</f>
        <v>0</v>
      </c>
      <c r="BL317" s="6" t="s">
        <v>121</v>
      </c>
    </row>
    <row r="318" spans="2:64" s="6" customFormat="1" ht="27" customHeight="1">
      <c r="B318" s="19"/>
      <c r="C318" s="105" t="s">
        <v>487</v>
      </c>
      <c r="D318" s="105" t="s">
        <v>117</v>
      </c>
      <c r="E318" s="106" t="s">
        <v>488</v>
      </c>
      <c r="F318" s="171" t="s">
        <v>489</v>
      </c>
      <c r="G318" s="172"/>
      <c r="H318" s="172"/>
      <c r="I318" s="172"/>
      <c r="J318" s="107" t="s">
        <v>120</v>
      </c>
      <c r="K318" s="108">
        <v>6</v>
      </c>
      <c r="L318" s="173"/>
      <c r="M318" s="172"/>
      <c r="N318" s="173">
        <f>ROUND($L$318*$K$318,2)</f>
        <v>0</v>
      </c>
      <c r="O318" s="172"/>
      <c r="P318" s="172"/>
      <c r="Q318" s="172"/>
      <c r="R318" s="20"/>
      <c r="T318" s="109"/>
      <c r="U318" s="26" t="s">
        <v>39</v>
      </c>
      <c r="V318" s="110">
        <v>0.2</v>
      </c>
      <c r="W318" s="110">
        <f>$V$318*$K$318</f>
        <v>1.2000000000000002</v>
      </c>
      <c r="X318" s="110">
        <v>0.0007</v>
      </c>
      <c r="Y318" s="110">
        <f>$X$318*$K$318</f>
        <v>0.0042</v>
      </c>
      <c r="Z318" s="110">
        <v>0</v>
      </c>
      <c r="AA318" s="111">
        <f>$Z$318*$K$318</f>
        <v>0</v>
      </c>
      <c r="AR318" s="6" t="s">
        <v>121</v>
      </c>
      <c r="AT318" s="6" t="s">
        <v>117</v>
      </c>
      <c r="AU318" s="6" t="s">
        <v>84</v>
      </c>
      <c r="AY318" s="6" t="s">
        <v>116</v>
      </c>
      <c r="BE318" s="112">
        <f>IF($U$318="základní",$N$318,0)</f>
        <v>0</v>
      </c>
      <c r="BF318" s="112">
        <f>IF($U$318="snížená",$N$318,0)</f>
        <v>0</v>
      </c>
      <c r="BG318" s="112">
        <f>IF($U$318="zákl. přenesená",$N$318,0)</f>
        <v>0</v>
      </c>
      <c r="BH318" s="112">
        <f>IF($U$318="sníž. přenesená",$N$318,0)</f>
        <v>0</v>
      </c>
      <c r="BI318" s="112">
        <f>IF($U$318="nulová",$N$318,0)</f>
        <v>0</v>
      </c>
      <c r="BJ318" s="6" t="s">
        <v>19</v>
      </c>
      <c r="BK318" s="112">
        <f>ROUND($L$318*$K$318,2)</f>
        <v>0</v>
      </c>
      <c r="BL318" s="6" t="s">
        <v>121</v>
      </c>
    </row>
    <row r="319" spans="2:64" s="6" customFormat="1" ht="27" customHeight="1">
      <c r="B319" s="19"/>
      <c r="C319" s="105" t="s">
        <v>490</v>
      </c>
      <c r="D319" s="105" t="s">
        <v>117</v>
      </c>
      <c r="E319" s="106" t="s">
        <v>351</v>
      </c>
      <c r="F319" s="171" t="s">
        <v>352</v>
      </c>
      <c r="G319" s="172"/>
      <c r="H319" s="172"/>
      <c r="I319" s="172"/>
      <c r="J319" s="107" t="s">
        <v>165</v>
      </c>
      <c r="K319" s="108">
        <v>0.48</v>
      </c>
      <c r="L319" s="173"/>
      <c r="M319" s="172"/>
      <c r="N319" s="173">
        <f>ROUND($L$319*$K$319,2)</f>
        <v>0</v>
      </c>
      <c r="O319" s="172"/>
      <c r="P319" s="172"/>
      <c r="Q319" s="172"/>
      <c r="R319" s="20"/>
      <c r="T319" s="109"/>
      <c r="U319" s="26" t="s">
        <v>39</v>
      </c>
      <c r="V319" s="110">
        <v>1.442</v>
      </c>
      <c r="W319" s="110">
        <f>$V$319*$K$319</f>
        <v>0.69216</v>
      </c>
      <c r="X319" s="110">
        <v>2.25634</v>
      </c>
      <c r="Y319" s="110">
        <f>$X$319*$K$319</f>
        <v>1.0830431999999999</v>
      </c>
      <c r="Z319" s="110">
        <v>0</v>
      </c>
      <c r="AA319" s="111">
        <f>$Z$319*$K$319</f>
        <v>0</v>
      </c>
      <c r="AR319" s="6" t="s">
        <v>121</v>
      </c>
      <c r="AT319" s="6" t="s">
        <v>117</v>
      </c>
      <c r="AU319" s="6" t="s">
        <v>84</v>
      </c>
      <c r="AY319" s="6" t="s">
        <v>116</v>
      </c>
      <c r="BE319" s="112">
        <f>IF($U$319="základní",$N$319,0)</f>
        <v>0</v>
      </c>
      <c r="BF319" s="112">
        <f>IF($U$319="snížená",$N$319,0)</f>
        <v>0</v>
      </c>
      <c r="BG319" s="112">
        <f>IF($U$319="zákl. přenesená",$N$319,0)</f>
        <v>0</v>
      </c>
      <c r="BH319" s="112">
        <f>IF($U$319="sníž. přenesená",$N$319,0)</f>
        <v>0</v>
      </c>
      <c r="BI319" s="112">
        <f>IF($U$319="nulová",$N$319,0)</f>
        <v>0</v>
      </c>
      <c r="BJ319" s="6" t="s">
        <v>19</v>
      </c>
      <c r="BK319" s="112">
        <f>ROUND($L$319*$K$319,2)</f>
        <v>0</v>
      </c>
      <c r="BL319" s="6" t="s">
        <v>121</v>
      </c>
    </row>
    <row r="320" spans="2:51" s="6" customFormat="1" ht="15.75" customHeight="1">
      <c r="B320" s="113"/>
      <c r="E320" s="114"/>
      <c r="F320" s="176" t="s">
        <v>491</v>
      </c>
      <c r="G320" s="177"/>
      <c r="H320" s="177"/>
      <c r="I320" s="177"/>
      <c r="K320" s="115">
        <v>0.48</v>
      </c>
      <c r="R320" s="116"/>
      <c r="T320" s="117"/>
      <c r="AA320" s="118"/>
      <c r="AT320" s="114" t="s">
        <v>134</v>
      </c>
      <c r="AU320" s="114" t="s">
        <v>84</v>
      </c>
      <c r="AV320" s="114" t="s">
        <v>84</v>
      </c>
      <c r="AW320" s="114" t="s">
        <v>92</v>
      </c>
      <c r="AX320" s="114" t="s">
        <v>74</v>
      </c>
      <c r="AY320" s="114" t="s">
        <v>116</v>
      </c>
    </row>
    <row r="321" spans="2:64" s="6" customFormat="1" ht="27" customHeight="1">
      <c r="B321" s="19"/>
      <c r="C321" s="124" t="s">
        <v>492</v>
      </c>
      <c r="D321" s="124" t="s">
        <v>253</v>
      </c>
      <c r="E321" s="125" t="s">
        <v>493</v>
      </c>
      <c r="F321" s="178" t="s">
        <v>494</v>
      </c>
      <c r="G321" s="179"/>
      <c r="H321" s="179"/>
      <c r="I321" s="179"/>
      <c r="J321" s="126" t="s">
        <v>120</v>
      </c>
      <c r="K321" s="127">
        <v>1</v>
      </c>
      <c r="L321" s="180"/>
      <c r="M321" s="179"/>
      <c r="N321" s="180">
        <f>ROUND($L$321*$K$321,2)</f>
        <v>0</v>
      </c>
      <c r="O321" s="172"/>
      <c r="P321" s="172"/>
      <c r="Q321" s="172"/>
      <c r="R321" s="20"/>
      <c r="T321" s="109"/>
      <c r="U321" s="26" t="s">
        <v>39</v>
      </c>
      <c r="V321" s="110">
        <v>0</v>
      </c>
      <c r="W321" s="110">
        <f>$V$321*$K$321</f>
        <v>0</v>
      </c>
      <c r="X321" s="110">
        <v>0.44</v>
      </c>
      <c r="Y321" s="110">
        <f>$X$321*$K$321</f>
        <v>0.44</v>
      </c>
      <c r="Z321" s="110">
        <v>0</v>
      </c>
      <c r="AA321" s="111">
        <f>$Z$321*$K$321</f>
        <v>0</v>
      </c>
      <c r="AR321" s="6" t="s">
        <v>145</v>
      </c>
      <c r="AT321" s="6" t="s">
        <v>253</v>
      </c>
      <c r="AU321" s="6" t="s">
        <v>84</v>
      </c>
      <c r="AY321" s="6" t="s">
        <v>116</v>
      </c>
      <c r="BE321" s="112">
        <f>IF($U$321="základní",$N$321,0)</f>
        <v>0</v>
      </c>
      <c r="BF321" s="112">
        <f>IF($U$321="snížená",$N$321,0)</f>
        <v>0</v>
      </c>
      <c r="BG321" s="112">
        <f>IF($U$321="zákl. přenesená",$N$321,0)</f>
        <v>0</v>
      </c>
      <c r="BH321" s="112">
        <f>IF($U$321="sníž. přenesená",$N$321,0)</f>
        <v>0</v>
      </c>
      <c r="BI321" s="112">
        <f>IF($U$321="nulová",$N$321,0)</f>
        <v>0</v>
      </c>
      <c r="BJ321" s="6" t="s">
        <v>19</v>
      </c>
      <c r="BK321" s="112">
        <f>ROUND($L$321*$K$321,2)</f>
        <v>0</v>
      </c>
      <c r="BL321" s="6" t="s">
        <v>121</v>
      </c>
    </row>
    <row r="322" spans="2:64" s="6" customFormat="1" ht="15.75" customHeight="1">
      <c r="B322" s="19"/>
      <c r="C322" s="105" t="s">
        <v>495</v>
      </c>
      <c r="D322" s="105" t="s">
        <v>117</v>
      </c>
      <c r="E322" s="106" t="s">
        <v>496</v>
      </c>
      <c r="F322" s="171" t="s">
        <v>497</v>
      </c>
      <c r="G322" s="172"/>
      <c r="H322" s="172"/>
      <c r="I322" s="172"/>
      <c r="J322" s="107" t="s">
        <v>165</v>
      </c>
      <c r="K322" s="108">
        <v>0.39</v>
      </c>
      <c r="L322" s="173"/>
      <c r="M322" s="172"/>
      <c r="N322" s="173">
        <f>ROUND($L$322*$K$322,2)</f>
        <v>0</v>
      </c>
      <c r="O322" s="172"/>
      <c r="P322" s="172"/>
      <c r="Q322" s="172"/>
      <c r="R322" s="20"/>
      <c r="T322" s="109"/>
      <c r="U322" s="26" t="s">
        <v>39</v>
      </c>
      <c r="V322" s="110">
        <v>3.644</v>
      </c>
      <c r="W322" s="110">
        <f>$V$322*$K$322</f>
        <v>1.4211600000000002</v>
      </c>
      <c r="X322" s="110">
        <v>2.26672</v>
      </c>
      <c r="Y322" s="110">
        <f>$X$322*$K$322</f>
        <v>0.8840207999999999</v>
      </c>
      <c r="Z322" s="110">
        <v>0</v>
      </c>
      <c r="AA322" s="111">
        <f>$Z$322*$K$322</f>
        <v>0</v>
      </c>
      <c r="AR322" s="6" t="s">
        <v>121</v>
      </c>
      <c r="AT322" s="6" t="s">
        <v>117</v>
      </c>
      <c r="AU322" s="6" t="s">
        <v>84</v>
      </c>
      <c r="AY322" s="6" t="s">
        <v>116</v>
      </c>
      <c r="BE322" s="112">
        <f>IF($U$322="základní",$N$322,0)</f>
        <v>0</v>
      </c>
      <c r="BF322" s="112">
        <f>IF($U$322="snížená",$N$322,0)</f>
        <v>0</v>
      </c>
      <c r="BG322" s="112">
        <f>IF($U$322="zákl. přenesená",$N$322,0)</f>
        <v>0</v>
      </c>
      <c r="BH322" s="112">
        <f>IF($U$322="sníž. přenesená",$N$322,0)</f>
        <v>0</v>
      </c>
      <c r="BI322" s="112">
        <f>IF($U$322="nulová",$N$322,0)</f>
        <v>0</v>
      </c>
      <c r="BJ322" s="6" t="s">
        <v>19</v>
      </c>
      <c r="BK322" s="112">
        <f>ROUND($L$322*$K$322,2)</f>
        <v>0</v>
      </c>
      <c r="BL322" s="6" t="s">
        <v>121</v>
      </c>
    </row>
    <row r="323" spans="2:51" s="6" customFormat="1" ht="15.75" customHeight="1">
      <c r="B323" s="113"/>
      <c r="E323" s="114"/>
      <c r="F323" s="176" t="s">
        <v>498</v>
      </c>
      <c r="G323" s="177"/>
      <c r="H323" s="177"/>
      <c r="I323" s="177"/>
      <c r="K323" s="115">
        <v>0.39</v>
      </c>
      <c r="R323" s="116"/>
      <c r="T323" s="117"/>
      <c r="AA323" s="118"/>
      <c r="AT323" s="114" t="s">
        <v>134</v>
      </c>
      <c r="AU323" s="114" t="s">
        <v>84</v>
      </c>
      <c r="AV323" s="114" t="s">
        <v>84</v>
      </c>
      <c r="AW323" s="114" t="s">
        <v>92</v>
      </c>
      <c r="AX323" s="114" t="s">
        <v>74</v>
      </c>
      <c r="AY323" s="114" t="s">
        <v>116</v>
      </c>
    </row>
    <row r="324" spans="2:64" s="6" customFormat="1" ht="15.75" customHeight="1">
      <c r="B324" s="19"/>
      <c r="C324" s="105" t="s">
        <v>499</v>
      </c>
      <c r="D324" s="105" t="s">
        <v>117</v>
      </c>
      <c r="E324" s="106" t="s">
        <v>500</v>
      </c>
      <c r="F324" s="171" t="s">
        <v>501</v>
      </c>
      <c r="G324" s="172"/>
      <c r="H324" s="172"/>
      <c r="I324" s="172"/>
      <c r="J324" s="107" t="s">
        <v>502</v>
      </c>
      <c r="K324" s="108">
        <v>1</v>
      </c>
      <c r="L324" s="173"/>
      <c r="M324" s="172"/>
      <c r="N324" s="173">
        <f>ROUND($L$324*$K$324,2)</f>
        <v>0</v>
      </c>
      <c r="O324" s="172"/>
      <c r="P324" s="172"/>
      <c r="Q324" s="172"/>
      <c r="R324" s="20"/>
      <c r="T324" s="109"/>
      <c r="U324" s="26" t="s">
        <v>39</v>
      </c>
      <c r="V324" s="110">
        <v>0</v>
      </c>
      <c r="W324" s="110">
        <f>$V$324*$K$324</f>
        <v>0</v>
      </c>
      <c r="X324" s="110">
        <v>0</v>
      </c>
      <c r="Y324" s="110">
        <f>$X$324*$K$324</f>
        <v>0</v>
      </c>
      <c r="Z324" s="110">
        <v>0</v>
      </c>
      <c r="AA324" s="111">
        <f>$Z$324*$K$324</f>
        <v>0</v>
      </c>
      <c r="AR324" s="6" t="s">
        <v>503</v>
      </c>
      <c r="AT324" s="6" t="s">
        <v>117</v>
      </c>
      <c r="AU324" s="6" t="s">
        <v>84</v>
      </c>
      <c r="AY324" s="6" t="s">
        <v>116</v>
      </c>
      <c r="BE324" s="112">
        <f>IF($U$324="základní",$N$324,0)</f>
        <v>0</v>
      </c>
      <c r="BF324" s="112">
        <f>IF($U$324="snížená",$N$324,0)</f>
        <v>0</v>
      </c>
      <c r="BG324" s="112">
        <f>IF($U$324="zákl. přenesená",$N$324,0)</f>
        <v>0</v>
      </c>
      <c r="BH324" s="112">
        <f>IF($U$324="sníž. přenesená",$N$324,0)</f>
        <v>0</v>
      </c>
      <c r="BI324" s="112">
        <f>IF($U$324="nulová",$N$324,0)</f>
        <v>0</v>
      </c>
      <c r="BJ324" s="6" t="s">
        <v>19</v>
      </c>
      <c r="BK324" s="112">
        <f>ROUND($L$324*$K$324,2)</f>
        <v>0</v>
      </c>
      <c r="BL324" s="6" t="s">
        <v>503</v>
      </c>
    </row>
    <row r="325" spans="2:64" s="6" customFormat="1" ht="15.75" customHeight="1">
      <c r="B325" s="19"/>
      <c r="C325" s="105" t="s">
        <v>504</v>
      </c>
      <c r="D325" s="105" t="s">
        <v>117</v>
      </c>
      <c r="E325" s="106" t="s">
        <v>505</v>
      </c>
      <c r="F325" s="171" t="s">
        <v>506</v>
      </c>
      <c r="G325" s="172"/>
      <c r="H325" s="172"/>
      <c r="I325" s="172"/>
      <c r="J325" s="107" t="s">
        <v>502</v>
      </c>
      <c r="K325" s="108">
        <v>1</v>
      </c>
      <c r="L325" s="173"/>
      <c r="M325" s="172"/>
      <c r="N325" s="173">
        <f>ROUND($L$325*$K$325,2)</f>
        <v>0</v>
      </c>
      <c r="O325" s="172"/>
      <c r="P325" s="172"/>
      <c r="Q325" s="172"/>
      <c r="R325" s="20"/>
      <c r="T325" s="109"/>
      <c r="U325" s="26" t="s">
        <v>39</v>
      </c>
      <c r="V325" s="110">
        <v>0</v>
      </c>
      <c r="W325" s="110">
        <f>$V$325*$K$325</f>
        <v>0</v>
      </c>
      <c r="X325" s="110">
        <v>0</v>
      </c>
      <c r="Y325" s="110">
        <f>$X$325*$K$325</f>
        <v>0</v>
      </c>
      <c r="Z325" s="110">
        <v>0</v>
      </c>
      <c r="AA325" s="111">
        <f>$Z$325*$K$325</f>
        <v>0</v>
      </c>
      <c r="AR325" s="6" t="s">
        <v>503</v>
      </c>
      <c r="AT325" s="6" t="s">
        <v>117</v>
      </c>
      <c r="AU325" s="6" t="s">
        <v>84</v>
      </c>
      <c r="AY325" s="6" t="s">
        <v>116</v>
      </c>
      <c r="BE325" s="112">
        <f>IF($U$325="základní",$N$325,0)</f>
        <v>0</v>
      </c>
      <c r="BF325" s="112">
        <f>IF($U$325="snížená",$N$325,0)</f>
        <v>0</v>
      </c>
      <c r="BG325" s="112">
        <f>IF($U$325="zákl. přenesená",$N$325,0)</f>
        <v>0</v>
      </c>
      <c r="BH325" s="112">
        <f>IF($U$325="sníž. přenesená",$N$325,0)</f>
        <v>0</v>
      </c>
      <c r="BI325" s="112">
        <f>IF($U$325="nulová",$N$325,0)</f>
        <v>0</v>
      </c>
      <c r="BJ325" s="6" t="s">
        <v>19</v>
      </c>
      <c r="BK325" s="112">
        <f>ROUND($L$325*$K$325,2)</f>
        <v>0</v>
      </c>
      <c r="BL325" s="6" t="s">
        <v>503</v>
      </c>
    </row>
    <row r="326" spans="2:64" s="6" customFormat="1" ht="15.75" customHeight="1">
      <c r="B326" s="19"/>
      <c r="C326" s="105" t="s">
        <v>507</v>
      </c>
      <c r="D326" s="105" t="s">
        <v>117</v>
      </c>
      <c r="E326" s="106" t="s">
        <v>508</v>
      </c>
      <c r="F326" s="171" t="s">
        <v>509</v>
      </c>
      <c r="G326" s="172"/>
      <c r="H326" s="172"/>
      <c r="I326" s="172"/>
      <c r="J326" s="107" t="s">
        <v>502</v>
      </c>
      <c r="K326" s="108">
        <v>1</v>
      </c>
      <c r="L326" s="173"/>
      <c r="M326" s="172"/>
      <c r="N326" s="173">
        <f>ROUND($L$326*$K$326,2)</f>
        <v>0</v>
      </c>
      <c r="O326" s="172"/>
      <c r="P326" s="172"/>
      <c r="Q326" s="172"/>
      <c r="R326" s="20"/>
      <c r="T326" s="109"/>
      <c r="U326" s="26" t="s">
        <v>39</v>
      </c>
      <c r="V326" s="110">
        <v>0</v>
      </c>
      <c r="W326" s="110">
        <f>$V$326*$K$326</f>
        <v>0</v>
      </c>
      <c r="X326" s="110">
        <v>0</v>
      </c>
      <c r="Y326" s="110">
        <f>$X$326*$K$326</f>
        <v>0</v>
      </c>
      <c r="Z326" s="110">
        <v>0</v>
      </c>
      <c r="AA326" s="111">
        <f>$Z$326*$K$326</f>
        <v>0</v>
      </c>
      <c r="AR326" s="6" t="s">
        <v>503</v>
      </c>
      <c r="AT326" s="6" t="s">
        <v>117</v>
      </c>
      <c r="AU326" s="6" t="s">
        <v>84</v>
      </c>
      <c r="AY326" s="6" t="s">
        <v>116</v>
      </c>
      <c r="BE326" s="112">
        <f>IF($U$326="základní",$N$326,0)</f>
        <v>0</v>
      </c>
      <c r="BF326" s="112">
        <f>IF($U$326="snížená",$N$326,0)</f>
        <v>0</v>
      </c>
      <c r="BG326" s="112">
        <f>IF($U$326="zákl. přenesená",$N$326,0)</f>
        <v>0</v>
      </c>
      <c r="BH326" s="112">
        <f>IF($U$326="sníž. přenesená",$N$326,0)</f>
        <v>0</v>
      </c>
      <c r="BI326" s="112">
        <f>IF($U$326="nulová",$N$326,0)</f>
        <v>0</v>
      </c>
      <c r="BJ326" s="6" t="s">
        <v>19</v>
      </c>
      <c r="BK326" s="112">
        <f>ROUND($L$326*$K$326,2)</f>
        <v>0</v>
      </c>
      <c r="BL326" s="6" t="s">
        <v>503</v>
      </c>
    </row>
    <row r="327" spans="2:64" s="6" customFormat="1" ht="15.75" customHeight="1">
      <c r="B327" s="19"/>
      <c r="C327" s="105" t="s">
        <v>510</v>
      </c>
      <c r="D327" s="105" t="s">
        <v>117</v>
      </c>
      <c r="E327" s="106" t="s">
        <v>511</v>
      </c>
      <c r="F327" s="171" t="s">
        <v>512</v>
      </c>
      <c r="G327" s="172"/>
      <c r="H327" s="172"/>
      <c r="I327" s="172"/>
      <c r="J327" s="107" t="s">
        <v>502</v>
      </c>
      <c r="K327" s="108">
        <v>1</v>
      </c>
      <c r="L327" s="173"/>
      <c r="M327" s="172"/>
      <c r="N327" s="173">
        <f>ROUND($L$327*$K$327,2)</f>
        <v>0</v>
      </c>
      <c r="O327" s="172"/>
      <c r="P327" s="172"/>
      <c r="Q327" s="172"/>
      <c r="R327" s="20"/>
      <c r="T327" s="109"/>
      <c r="U327" s="26" t="s">
        <v>39</v>
      </c>
      <c r="V327" s="110">
        <v>0</v>
      </c>
      <c r="W327" s="110">
        <f>$V$327*$K$327</f>
        <v>0</v>
      </c>
      <c r="X327" s="110">
        <v>0</v>
      </c>
      <c r="Y327" s="110">
        <f>$X$327*$K$327</f>
        <v>0</v>
      </c>
      <c r="Z327" s="110">
        <v>0</v>
      </c>
      <c r="AA327" s="111">
        <f>$Z$327*$K$327</f>
        <v>0</v>
      </c>
      <c r="AR327" s="6" t="s">
        <v>503</v>
      </c>
      <c r="AT327" s="6" t="s">
        <v>117</v>
      </c>
      <c r="AU327" s="6" t="s">
        <v>84</v>
      </c>
      <c r="AY327" s="6" t="s">
        <v>116</v>
      </c>
      <c r="BE327" s="112">
        <f>IF($U$327="základní",$N$327,0)</f>
        <v>0</v>
      </c>
      <c r="BF327" s="112">
        <f>IF($U$327="snížená",$N$327,0)</f>
        <v>0</v>
      </c>
      <c r="BG327" s="112">
        <f>IF($U$327="zákl. přenesená",$N$327,0)</f>
        <v>0</v>
      </c>
      <c r="BH327" s="112">
        <f>IF($U$327="sníž. přenesená",$N$327,0)</f>
        <v>0</v>
      </c>
      <c r="BI327" s="112">
        <f>IF($U$327="nulová",$N$327,0)</f>
        <v>0</v>
      </c>
      <c r="BJ327" s="6" t="s">
        <v>19</v>
      </c>
      <c r="BK327" s="112">
        <f>ROUND($L$327*$K$327,2)</f>
        <v>0</v>
      </c>
      <c r="BL327" s="6" t="s">
        <v>503</v>
      </c>
    </row>
    <row r="328" spans="2:64" s="6" customFormat="1" ht="15.75" customHeight="1">
      <c r="B328" s="19"/>
      <c r="C328" s="105" t="s">
        <v>513</v>
      </c>
      <c r="D328" s="105" t="s">
        <v>117</v>
      </c>
      <c r="E328" s="106" t="s">
        <v>514</v>
      </c>
      <c r="F328" s="171" t="s">
        <v>515</v>
      </c>
      <c r="G328" s="172"/>
      <c r="H328" s="172"/>
      <c r="I328" s="172"/>
      <c r="J328" s="107" t="s">
        <v>516</v>
      </c>
      <c r="K328" s="108">
        <v>1</v>
      </c>
      <c r="L328" s="173"/>
      <c r="M328" s="172"/>
      <c r="N328" s="173">
        <f>ROUND($L$328*$K$328,2)</f>
        <v>0</v>
      </c>
      <c r="O328" s="172"/>
      <c r="P328" s="172"/>
      <c r="Q328" s="172"/>
      <c r="R328" s="20"/>
      <c r="T328" s="109"/>
      <c r="U328" s="26" t="s">
        <v>39</v>
      </c>
      <c r="V328" s="110">
        <v>0</v>
      </c>
      <c r="W328" s="110">
        <f>$V$328*$K$328</f>
        <v>0</v>
      </c>
      <c r="X328" s="110">
        <v>0</v>
      </c>
      <c r="Y328" s="110">
        <f>$X$328*$K$328</f>
        <v>0</v>
      </c>
      <c r="Z328" s="110">
        <v>0</v>
      </c>
      <c r="AA328" s="111">
        <f>$Z$328*$K$328</f>
        <v>0</v>
      </c>
      <c r="AR328" s="6" t="s">
        <v>503</v>
      </c>
      <c r="AT328" s="6" t="s">
        <v>117</v>
      </c>
      <c r="AU328" s="6" t="s">
        <v>84</v>
      </c>
      <c r="AY328" s="6" t="s">
        <v>116</v>
      </c>
      <c r="BE328" s="112">
        <f>IF($U$328="základní",$N$328,0)</f>
        <v>0</v>
      </c>
      <c r="BF328" s="112">
        <f>IF($U$328="snížená",$N$328,0)</f>
        <v>0</v>
      </c>
      <c r="BG328" s="112">
        <f>IF($U$328="zákl. přenesená",$N$328,0)</f>
        <v>0</v>
      </c>
      <c r="BH328" s="112">
        <f>IF($U$328="sníž. přenesená",$N$328,0)</f>
        <v>0</v>
      </c>
      <c r="BI328" s="112">
        <f>IF($U$328="nulová",$N$328,0)</f>
        <v>0</v>
      </c>
      <c r="BJ328" s="6" t="s">
        <v>19</v>
      </c>
      <c r="BK328" s="112">
        <f>ROUND($L$328*$K$328,2)</f>
        <v>0</v>
      </c>
      <c r="BL328" s="6" t="s">
        <v>503</v>
      </c>
    </row>
    <row r="329" spans="2:63" s="95" customFormat="1" ht="30.75" customHeight="1">
      <c r="B329" s="96"/>
      <c r="D329" s="104" t="s">
        <v>99</v>
      </c>
      <c r="N329" s="168">
        <f>$BK$329</f>
        <v>0</v>
      </c>
      <c r="O329" s="169"/>
      <c r="P329" s="169"/>
      <c r="Q329" s="169"/>
      <c r="R329" s="99"/>
      <c r="T329" s="100"/>
      <c r="W329" s="101">
        <f>$W$330</f>
        <v>172.107474</v>
      </c>
      <c r="Y329" s="101">
        <f>$Y$330</f>
        <v>0</v>
      </c>
      <c r="AA329" s="102">
        <f>$AA$330</f>
        <v>0</v>
      </c>
      <c r="AR329" s="98" t="s">
        <v>19</v>
      </c>
      <c r="AT329" s="98" t="s">
        <v>73</v>
      </c>
      <c r="AU329" s="98" t="s">
        <v>19</v>
      </c>
      <c r="AY329" s="98" t="s">
        <v>116</v>
      </c>
      <c r="BK329" s="103">
        <f>$BK$330</f>
        <v>0</v>
      </c>
    </row>
    <row r="330" spans="2:64" s="6" customFormat="1" ht="39" customHeight="1">
      <c r="B330" s="19"/>
      <c r="C330" s="105" t="s">
        <v>517</v>
      </c>
      <c r="D330" s="105" t="s">
        <v>117</v>
      </c>
      <c r="E330" s="106" t="s">
        <v>518</v>
      </c>
      <c r="F330" s="171" t="s">
        <v>519</v>
      </c>
      <c r="G330" s="172"/>
      <c r="H330" s="172"/>
      <c r="I330" s="172"/>
      <c r="J330" s="107" t="s">
        <v>210</v>
      </c>
      <c r="K330" s="108">
        <v>2607.689</v>
      </c>
      <c r="L330" s="173"/>
      <c r="M330" s="172"/>
      <c r="N330" s="173">
        <f>ROUND($L$330*$K$330,2)</f>
        <v>0</v>
      </c>
      <c r="O330" s="172"/>
      <c r="P330" s="172"/>
      <c r="Q330" s="172"/>
      <c r="R330" s="20"/>
      <c r="T330" s="109"/>
      <c r="U330" s="128" t="s">
        <v>39</v>
      </c>
      <c r="V330" s="129">
        <v>0.066</v>
      </c>
      <c r="W330" s="129">
        <f>$V$330*$K$330</f>
        <v>172.107474</v>
      </c>
      <c r="X330" s="129">
        <v>0</v>
      </c>
      <c r="Y330" s="129">
        <f>$X$330*$K$330</f>
        <v>0</v>
      </c>
      <c r="Z330" s="129">
        <v>0</v>
      </c>
      <c r="AA330" s="130">
        <f>$Z$330*$K$330</f>
        <v>0</v>
      </c>
      <c r="AR330" s="6" t="s">
        <v>121</v>
      </c>
      <c r="AT330" s="6" t="s">
        <v>117</v>
      </c>
      <c r="AU330" s="6" t="s">
        <v>84</v>
      </c>
      <c r="AY330" s="6" t="s">
        <v>116</v>
      </c>
      <c r="BE330" s="112">
        <f>IF($U$330="základní",$N$330,0)</f>
        <v>0</v>
      </c>
      <c r="BF330" s="112">
        <f>IF($U$330="snížená",$N$330,0)</f>
        <v>0</v>
      </c>
      <c r="BG330" s="112">
        <f>IF($U$330="zákl. přenesená",$N$330,0)</f>
        <v>0</v>
      </c>
      <c r="BH330" s="112">
        <f>IF($U$330="sníž. přenesená",$N$330,0)</f>
        <v>0</v>
      </c>
      <c r="BI330" s="112">
        <f>IF($U$330="nulová",$N$330,0)</f>
        <v>0</v>
      </c>
      <c r="BJ330" s="6" t="s">
        <v>19</v>
      </c>
      <c r="BK330" s="112">
        <f>ROUND($L$330*$K$330,2)</f>
        <v>0</v>
      </c>
      <c r="BL330" s="6" t="s">
        <v>121</v>
      </c>
    </row>
    <row r="331" spans="2:18" s="6" customFormat="1" ht="7.5" customHeight="1">
      <c r="B331" s="41"/>
      <c r="C331" s="42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3"/>
    </row>
    <row r="332" s="2" customFormat="1" ht="14.25" customHeight="1"/>
  </sheetData>
  <sheetProtection/>
  <mergeCells count="466">
    <mergeCell ref="C2:Q2"/>
    <mergeCell ref="C4:Q4"/>
    <mergeCell ref="F6:P6"/>
    <mergeCell ref="O8:P8"/>
    <mergeCell ref="O10:P10"/>
    <mergeCell ref="O11:P11"/>
    <mergeCell ref="O13:P13"/>
    <mergeCell ref="O14:P14"/>
    <mergeCell ref="O16:P16"/>
    <mergeCell ref="O17:P17"/>
    <mergeCell ref="O19:P19"/>
    <mergeCell ref="O20:P20"/>
    <mergeCell ref="M23:P23"/>
    <mergeCell ref="M24:P24"/>
    <mergeCell ref="M26:P26"/>
    <mergeCell ref="H28:J28"/>
    <mergeCell ref="M28:P28"/>
    <mergeCell ref="H29:J29"/>
    <mergeCell ref="M29:P29"/>
    <mergeCell ref="H30:J30"/>
    <mergeCell ref="M30:P30"/>
    <mergeCell ref="H31:J31"/>
    <mergeCell ref="M31:P31"/>
    <mergeCell ref="H32:J32"/>
    <mergeCell ref="M32:P32"/>
    <mergeCell ref="L34:P34"/>
    <mergeCell ref="C76:Q76"/>
    <mergeCell ref="F78:P78"/>
    <mergeCell ref="M80:P80"/>
    <mergeCell ref="M82:Q82"/>
    <mergeCell ref="M83:Q83"/>
    <mergeCell ref="C85:G85"/>
    <mergeCell ref="N85:Q85"/>
    <mergeCell ref="N87:Q87"/>
    <mergeCell ref="N88:Q88"/>
    <mergeCell ref="N89:Q89"/>
    <mergeCell ref="N90:Q90"/>
    <mergeCell ref="N91:Q91"/>
    <mergeCell ref="N92:Q92"/>
    <mergeCell ref="N93:Q93"/>
    <mergeCell ref="N94:Q94"/>
    <mergeCell ref="N96:Q96"/>
    <mergeCell ref="L98:Q98"/>
    <mergeCell ref="C104:Q104"/>
    <mergeCell ref="F106:P106"/>
    <mergeCell ref="M108:P108"/>
    <mergeCell ref="M110:Q110"/>
    <mergeCell ref="M111:Q111"/>
    <mergeCell ref="F113:I113"/>
    <mergeCell ref="L113:M113"/>
    <mergeCell ref="N113:Q113"/>
    <mergeCell ref="F117:I117"/>
    <mergeCell ref="L117:M117"/>
    <mergeCell ref="N117:Q117"/>
    <mergeCell ref="F118:I118"/>
    <mergeCell ref="L118:M118"/>
    <mergeCell ref="N118:Q118"/>
    <mergeCell ref="F119:I119"/>
    <mergeCell ref="L119:M119"/>
    <mergeCell ref="N119:Q119"/>
    <mergeCell ref="F120:I120"/>
    <mergeCell ref="L120:M120"/>
    <mergeCell ref="N120:Q120"/>
    <mergeCell ref="F121:I121"/>
    <mergeCell ref="L121:M121"/>
    <mergeCell ref="N121:Q121"/>
    <mergeCell ref="F122:I122"/>
    <mergeCell ref="F123:I123"/>
    <mergeCell ref="L123:M123"/>
    <mergeCell ref="N123:Q123"/>
    <mergeCell ref="F124:I124"/>
    <mergeCell ref="F125:I125"/>
    <mergeCell ref="F126:I126"/>
    <mergeCell ref="F127:I127"/>
    <mergeCell ref="L127:M127"/>
    <mergeCell ref="N127:Q127"/>
    <mergeCell ref="F128:I128"/>
    <mergeCell ref="F129:I129"/>
    <mergeCell ref="F130:I130"/>
    <mergeCell ref="F131:I131"/>
    <mergeCell ref="L131:M131"/>
    <mergeCell ref="N131:Q131"/>
    <mergeCell ref="F132:I132"/>
    <mergeCell ref="F133:I133"/>
    <mergeCell ref="L133:M133"/>
    <mergeCell ref="N133:Q133"/>
    <mergeCell ref="F134:I134"/>
    <mergeCell ref="F135:I135"/>
    <mergeCell ref="L135:M135"/>
    <mergeCell ref="N135:Q135"/>
    <mergeCell ref="F136:I136"/>
    <mergeCell ref="F137:I137"/>
    <mergeCell ref="L137:M137"/>
    <mergeCell ref="N137:Q137"/>
    <mergeCell ref="F138:I138"/>
    <mergeCell ref="F139:I139"/>
    <mergeCell ref="F140:I140"/>
    <mergeCell ref="L140:M140"/>
    <mergeCell ref="N140:Q140"/>
    <mergeCell ref="F141:I141"/>
    <mergeCell ref="F142:I142"/>
    <mergeCell ref="L142:M142"/>
    <mergeCell ref="N142:Q142"/>
    <mergeCell ref="F143:I143"/>
    <mergeCell ref="F144:I144"/>
    <mergeCell ref="L144:M144"/>
    <mergeCell ref="N144:Q144"/>
    <mergeCell ref="F145:I145"/>
    <mergeCell ref="L145:M145"/>
    <mergeCell ref="N145:Q145"/>
    <mergeCell ref="F146:I146"/>
    <mergeCell ref="F147:I147"/>
    <mergeCell ref="L147:M147"/>
    <mergeCell ref="N147:Q147"/>
    <mergeCell ref="F148:I148"/>
    <mergeCell ref="L148:M148"/>
    <mergeCell ref="N148:Q148"/>
    <mergeCell ref="F149:I149"/>
    <mergeCell ref="F150:I150"/>
    <mergeCell ref="F151:I151"/>
    <mergeCell ref="F152:I152"/>
    <mergeCell ref="F153:I153"/>
    <mergeCell ref="L153:M153"/>
    <mergeCell ref="N153:Q153"/>
    <mergeCell ref="F154:I154"/>
    <mergeCell ref="L154:M154"/>
    <mergeCell ref="N154:Q154"/>
    <mergeCell ref="F155:I155"/>
    <mergeCell ref="F156:I156"/>
    <mergeCell ref="F157:I157"/>
    <mergeCell ref="F158:I158"/>
    <mergeCell ref="F159:I159"/>
    <mergeCell ref="L159:M159"/>
    <mergeCell ref="N159:Q159"/>
    <mergeCell ref="F160:I160"/>
    <mergeCell ref="L160:M160"/>
    <mergeCell ref="N160:Q160"/>
    <mergeCell ref="F161:I161"/>
    <mergeCell ref="F162:I162"/>
    <mergeCell ref="F163:I163"/>
    <mergeCell ref="L163:M163"/>
    <mergeCell ref="N163:Q163"/>
    <mergeCell ref="F164:I164"/>
    <mergeCell ref="L164:M164"/>
    <mergeCell ref="N164:Q164"/>
    <mergeCell ref="F165:I165"/>
    <mergeCell ref="F166:I166"/>
    <mergeCell ref="L166:M166"/>
    <mergeCell ref="N166:Q166"/>
    <mergeCell ref="F167:I167"/>
    <mergeCell ref="L167:M167"/>
    <mergeCell ref="N167:Q167"/>
    <mergeCell ref="F168:I168"/>
    <mergeCell ref="F169:I169"/>
    <mergeCell ref="L169:M169"/>
    <mergeCell ref="N169:Q169"/>
    <mergeCell ref="F170:I170"/>
    <mergeCell ref="F171:I171"/>
    <mergeCell ref="F172:I172"/>
    <mergeCell ref="F173:I173"/>
    <mergeCell ref="F174:I174"/>
    <mergeCell ref="F175:I175"/>
    <mergeCell ref="F176:I176"/>
    <mergeCell ref="L176:M176"/>
    <mergeCell ref="N176:Q176"/>
    <mergeCell ref="F177:I177"/>
    <mergeCell ref="L177:M177"/>
    <mergeCell ref="N177:Q177"/>
    <mergeCell ref="F178:I178"/>
    <mergeCell ref="F179:I179"/>
    <mergeCell ref="L179:M179"/>
    <mergeCell ref="N179:Q179"/>
    <mergeCell ref="F180:I180"/>
    <mergeCell ref="L180:M180"/>
    <mergeCell ref="N180:Q180"/>
    <mergeCell ref="F181:I181"/>
    <mergeCell ref="F182:I182"/>
    <mergeCell ref="L182:M182"/>
    <mergeCell ref="N182:Q182"/>
    <mergeCell ref="F184:I184"/>
    <mergeCell ref="L184:M184"/>
    <mergeCell ref="N184:Q184"/>
    <mergeCell ref="F185:I185"/>
    <mergeCell ref="L185:M185"/>
    <mergeCell ref="N185:Q185"/>
    <mergeCell ref="F186:I186"/>
    <mergeCell ref="F187:I187"/>
    <mergeCell ref="L187:M187"/>
    <mergeCell ref="N187:Q187"/>
    <mergeCell ref="F188:I188"/>
    <mergeCell ref="F189:I189"/>
    <mergeCell ref="L189:M189"/>
    <mergeCell ref="N189:Q189"/>
    <mergeCell ref="F190:I190"/>
    <mergeCell ref="F191:I191"/>
    <mergeCell ref="L191:M191"/>
    <mergeCell ref="N191:Q191"/>
    <mergeCell ref="F192:I192"/>
    <mergeCell ref="L192:M192"/>
    <mergeCell ref="N192:Q192"/>
    <mergeCell ref="F193:I193"/>
    <mergeCell ref="L193:M193"/>
    <mergeCell ref="N193:Q193"/>
    <mergeCell ref="F194:I194"/>
    <mergeCell ref="L194:M194"/>
    <mergeCell ref="N194:Q194"/>
    <mergeCell ref="F195:I195"/>
    <mergeCell ref="L195:M195"/>
    <mergeCell ref="N195:Q195"/>
    <mergeCell ref="F196:I196"/>
    <mergeCell ref="L196:M196"/>
    <mergeCell ref="N196:Q196"/>
    <mergeCell ref="F197:I197"/>
    <mergeCell ref="F198:I198"/>
    <mergeCell ref="L198:M198"/>
    <mergeCell ref="N198:Q198"/>
    <mergeCell ref="F199:I199"/>
    <mergeCell ref="F200:I200"/>
    <mergeCell ref="F201:I201"/>
    <mergeCell ref="F202:I202"/>
    <mergeCell ref="F203:I203"/>
    <mergeCell ref="L203:M203"/>
    <mergeCell ref="N203:Q203"/>
    <mergeCell ref="F204:I204"/>
    <mergeCell ref="F205:I205"/>
    <mergeCell ref="L205:M205"/>
    <mergeCell ref="N205:Q205"/>
    <mergeCell ref="F206:I206"/>
    <mergeCell ref="L206:M206"/>
    <mergeCell ref="N206:Q206"/>
    <mergeCell ref="F207:I207"/>
    <mergeCell ref="L207:M207"/>
    <mergeCell ref="N207:Q207"/>
    <mergeCell ref="F208:I208"/>
    <mergeCell ref="L208:M208"/>
    <mergeCell ref="N208:Q208"/>
    <mergeCell ref="F210:I210"/>
    <mergeCell ref="L210:M210"/>
    <mergeCell ref="N210:Q210"/>
    <mergeCell ref="F211:I211"/>
    <mergeCell ref="F212:I212"/>
    <mergeCell ref="L212:M212"/>
    <mergeCell ref="N212:Q212"/>
    <mergeCell ref="F213:I213"/>
    <mergeCell ref="F214:I214"/>
    <mergeCell ref="F215:I215"/>
    <mergeCell ref="F216:I216"/>
    <mergeCell ref="F217:I217"/>
    <mergeCell ref="L217:M217"/>
    <mergeCell ref="N217:Q217"/>
    <mergeCell ref="F218:I218"/>
    <mergeCell ref="F219:I219"/>
    <mergeCell ref="F220:I220"/>
    <mergeCell ref="L220:M220"/>
    <mergeCell ref="N220:Q220"/>
    <mergeCell ref="F221:I221"/>
    <mergeCell ref="F222:I222"/>
    <mergeCell ref="F223:I223"/>
    <mergeCell ref="L223:M223"/>
    <mergeCell ref="N223:Q223"/>
    <mergeCell ref="F224:I224"/>
    <mergeCell ref="F225:I225"/>
    <mergeCell ref="F227:I227"/>
    <mergeCell ref="L227:M227"/>
    <mergeCell ref="N227:Q227"/>
    <mergeCell ref="F228:I228"/>
    <mergeCell ref="F229:I229"/>
    <mergeCell ref="F230:I230"/>
    <mergeCell ref="F231:I231"/>
    <mergeCell ref="F232:I232"/>
    <mergeCell ref="L232:M232"/>
    <mergeCell ref="N232:Q232"/>
    <mergeCell ref="F233:I233"/>
    <mergeCell ref="F234:I234"/>
    <mergeCell ref="F235:I235"/>
    <mergeCell ref="F236:I236"/>
    <mergeCell ref="F237:I237"/>
    <mergeCell ref="L237:M237"/>
    <mergeCell ref="N237:Q237"/>
    <mergeCell ref="F238:I238"/>
    <mergeCell ref="L238:M238"/>
    <mergeCell ref="N238:Q238"/>
    <mergeCell ref="F239:I239"/>
    <mergeCell ref="L239:M239"/>
    <mergeCell ref="N239:Q239"/>
    <mergeCell ref="F240:I240"/>
    <mergeCell ref="L240:M240"/>
    <mergeCell ref="N240:Q240"/>
    <mergeCell ref="F241:I241"/>
    <mergeCell ref="F242:I242"/>
    <mergeCell ref="F243:I243"/>
    <mergeCell ref="F244:I244"/>
    <mergeCell ref="F245:I245"/>
    <mergeCell ref="F246:I246"/>
    <mergeCell ref="F247:I247"/>
    <mergeCell ref="L247:M247"/>
    <mergeCell ref="N247:Q247"/>
    <mergeCell ref="F248:I248"/>
    <mergeCell ref="F249:I249"/>
    <mergeCell ref="F250:I250"/>
    <mergeCell ref="F251:I251"/>
    <mergeCell ref="F252:I252"/>
    <mergeCell ref="L252:M252"/>
    <mergeCell ref="N252:Q252"/>
    <mergeCell ref="F253:I253"/>
    <mergeCell ref="F254:I254"/>
    <mergeCell ref="F255:I255"/>
    <mergeCell ref="F256:I256"/>
    <mergeCell ref="F257:I257"/>
    <mergeCell ref="L257:M257"/>
    <mergeCell ref="N257:Q257"/>
    <mergeCell ref="F258:I258"/>
    <mergeCell ref="F259:I259"/>
    <mergeCell ref="F260:I260"/>
    <mergeCell ref="F261:I261"/>
    <mergeCell ref="F262:I262"/>
    <mergeCell ref="F263:I263"/>
    <mergeCell ref="F264:I264"/>
    <mergeCell ref="L264:M264"/>
    <mergeCell ref="N264:Q264"/>
    <mergeCell ref="F265:I265"/>
    <mergeCell ref="F266:I266"/>
    <mergeCell ref="F267:I267"/>
    <mergeCell ref="L267:M267"/>
    <mergeCell ref="N267:Q267"/>
    <mergeCell ref="F268:I268"/>
    <mergeCell ref="F269:I269"/>
    <mergeCell ref="F270:I270"/>
    <mergeCell ref="L270:M270"/>
    <mergeCell ref="N270:Q270"/>
    <mergeCell ref="F271:I271"/>
    <mergeCell ref="F272:I272"/>
    <mergeCell ref="L272:M272"/>
    <mergeCell ref="N272:Q272"/>
    <mergeCell ref="F273:I273"/>
    <mergeCell ref="F274:I274"/>
    <mergeCell ref="L274:M274"/>
    <mergeCell ref="N274:Q274"/>
    <mergeCell ref="F275:I275"/>
    <mergeCell ref="F276:I276"/>
    <mergeCell ref="L276:M276"/>
    <mergeCell ref="N276:Q276"/>
    <mergeCell ref="F277:I277"/>
    <mergeCell ref="F278:I278"/>
    <mergeCell ref="L278:M278"/>
    <mergeCell ref="N278:Q278"/>
    <mergeCell ref="F279:I279"/>
    <mergeCell ref="L279:M279"/>
    <mergeCell ref="N279:Q279"/>
    <mergeCell ref="F280:I280"/>
    <mergeCell ref="L280:M280"/>
    <mergeCell ref="N280:Q280"/>
    <mergeCell ref="F281:I281"/>
    <mergeCell ref="F282:I282"/>
    <mergeCell ref="L282:M282"/>
    <mergeCell ref="N282:Q282"/>
    <mergeCell ref="F283:I283"/>
    <mergeCell ref="L283:M283"/>
    <mergeCell ref="N283:Q283"/>
    <mergeCell ref="F284:I284"/>
    <mergeCell ref="F285:I285"/>
    <mergeCell ref="L285:M285"/>
    <mergeCell ref="N285:Q285"/>
    <mergeCell ref="F286:I286"/>
    <mergeCell ref="L286:M286"/>
    <mergeCell ref="N286:Q286"/>
    <mergeCell ref="F287:I287"/>
    <mergeCell ref="L287:M287"/>
    <mergeCell ref="N287:Q287"/>
    <mergeCell ref="F288:I288"/>
    <mergeCell ref="F289:I289"/>
    <mergeCell ref="L289:M289"/>
    <mergeCell ref="N289:Q289"/>
    <mergeCell ref="F290:I290"/>
    <mergeCell ref="F291:I291"/>
    <mergeCell ref="L291:M291"/>
    <mergeCell ref="N291:Q291"/>
    <mergeCell ref="F292:I292"/>
    <mergeCell ref="F293:I293"/>
    <mergeCell ref="L293:M293"/>
    <mergeCell ref="N293:Q293"/>
    <mergeCell ref="F294:I294"/>
    <mergeCell ref="F295:I295"/>
    <mergeCell ref="L295:M295"/>
    <mergeCell ref="N295:Q295"/>
    <mergeCell ref="F296:I296"/>
    <mergeCell ref="F297:I297"/>
    <mergeCell ref="F298:I298"/>
    <mergeCell ref="F299:I299"/>
    <mergeCell ref="F300:I300"/>
    <mergeCell ref="F301:I301"/>
    <mergeCell ref="F302:I302"/>
    <mergeCell ref="L302:M302"/>
    <mergeCell ref="N302:Q302"/>
    <mergeCell ref="F303:I303"/>
    <mergeCell ref="F304:I304"/>
    <mergeCell ref="L304:M304"/>
    <mergeCell ref="N304:Q304"/>
    <mergeCell ref="F305:I305"/>
    <mergeCell ref="F306:I306"/>
    <mergeCell ref="F307:I307"/>
    <mergeCell ref="L307:M307"/>
    <mergeCell ref="N307:Q307"/>
    <mergeCell ref="F308:I308"/>
    <mergeCell ref="F309:I309"/>
    <mergeCell ref="L309:M309"/>
    <mergeCell ref="N309:Q309"/>
    <mergeCell ref="F311:I311"/>
    <mergeCell ref="L311:M311"/>
    <mergeCell ref="N311:Q311"/>
    <mergeCell ref="F312:I312"/>
    <mergeCell ref="F313:I313"/>
    <mergeCell ref="L313:M313"/>
    <mergeCell ref="N313:Q313"/>
    <mergeCell ref="F314:I314"/>
    <mergeCell ref="F315:I315"/>
    <mergeCell ref="L315:M315"/>
    <mergeCell ref="N315:Q315"/>
    <mergeCell ref="F316:I316"/>
    <mergeCell ref="L316:M316"/>
    <mergeCell ref="N316:Q316"/>
    <mergeCell ref="F317:I317"/>
    <mergeCell ref="L317:M317"/>
    <mergeCell ref="N317:Q317"/>
    <mergeCell ref="F318:I318"/>
    <mergeCell ref="L318:M318"/>
    <mergeCell ref="N318:Q318"/>
    <mergeCell ref="F324:I324"/>
    <mergeCell ref="L324:M324"/>
    <mergeCell ref="N324:Q324"/>
    <mergeCell ref="F319:I319"/>
    <mergeCell ref="L319:M319"/>
    <mergeCell ref="N319:Q319"/>
    <mergeCell ref="F320:I320"/>
    <mergeCell ref="F321:I321"/>
    <mergeCell ref="L321:M321"/>
    <mergeCell ref="N321:Q321"/>
    <mergeCell ref="F328:I328"/>
    <mergeCell ref="L328:M328"/>
    <mergeCell ref="N328:Q328"/>
    <mergeCell ref="F325:I325"/>
    <mergeCell ref="L325:M325"/>
    <mergeCell ref="N325:Q325"/>
    <mergeCell ref="F326:I326"/>
    <mergeCell ref="L326:M326"/>
    <mergeCell ref="N326:Q326"/>
    <mergeCell ref="N209:Q209"/>
    <mergeCell ref="N226:Q226"/>
    <mergeCell ref="N310:Q310"/>
    <mergeCell ref="F327:I327"/>
    <mergeCell ref="L327:M327"/>
    <mergeCell ref="N327:Q327"/>
    <mergeCell ref="F322:I322"/>
    <mergeCell ref="L322:M322"/>
    <mergeCell ref="N322:Q322"/>
    <mergeCell ref="F323:I323"/>
    <mergeCell ref="N329:Q329"/>
    <mergeCell ref="H1:K1"/>
    <mergeCell ref="S2:AC2"/>
    <mergeCell ref="F330:I330"/>
    <mergeCell ref="L330:M330"/>
    <mergeCell ref="N330:Q330"/>
    <mergeCell ref="N114:Q114"/>
    <mergeCell ref="N115:Q115"/>
    <mergeCell ref="N116:Q116"/>
    <mergeCell ref="N183:Q183"/>
  </mergeCells>
  <hyperlinks>
    <hyperlink ref="F1:G1" location="C2" tooltip="Krycí list rozpočtu" display="1) Krycí list rozpočtu"/>
    <hyperlink ref="H1:K1" location="C85" tooltip="Rekapitulace rozpočtu" display="2) Rekapitulace rozpočtu"/>
    <hyperlink ref="L1" location="C113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orientation="portrait" paperSize="9" scale="95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Stavenik</dc:creator>
  <cp:keywords/>
  <dc:description/>
  <cp:lastModifiedBy>Petr Stavenik</cp:lastModifiedBy>
  <dcterms:created xsi:type="dcterms:W3CDTF">2014-03-17T13:02:36Z</dcterms:created>
  <dcterms:modified xsi:type="dcterms:W3CDTF">2014-03-17T13:03:07Z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